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catherineholilday/Downloads/"/>
    </mc:Choice>
  </mc:AlternateContent>
  <xr:revisionPtr revIDLastSave="0" documentId="13_ncr:1_{2AE809A7-0867-7542-B734-18942839B3BF}" xr6:coauthVersionLast="47" xr6:coauthVersionMax="47" xr10:uidLastSave="{00000000-0000-0000-0000-000000000000}"/>
  <bookViews>
    <workbookView xWindow="0" yWindow="660" windowWidth="29400" windowHeight="17160" activeTab="4" xr2:uid="{00000000-000D-0000-FFFF-FFFF00000000}"/>
  </bookViews>
  <sheets>
    <sheet name="Lists" sheetId="1" r:id="rId1"/>
    <sheet name="Benchmarks" sheetId="2" r:id="rId2"/>
    <sheet name="Start" sheetId="3" r:id="rId3"/>
    <sheet name="Organisation Profile" sheetId="4" r:id="rId4"/>
    <sheet name="Capability" sheetId="5" r:id="rId5"/>
    <sheet name="Shareability" sheetId="6" r:id="rId6"/>
    <sheet name="Readiness" sheetId="7" r:id="rId7"/>
    <sheet name="Economic Model" sheetId="8" r:id="rId8"/>
    <sheet name="Dashboard" sheetId="9" r:id="rId9"/>
    <sheet name="Collaboration" sheetId="10" r:id="rId10"/>
    <sheet name="Decision Guide"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0" l="1"/>
  <c r="C37" i="10"/>
  <c r="D36" i="10"/>
  <c r="C36" i="10"/>
  <c r="D35" i="10"/>
  <c r="C35" i="10"/>
  <c r="D34" i="10"/>
  <c r="C34" i="10"/>
  <c r="D33" i="10"/>
  <c r="C33" i="10"/>
  <c r="D32" i="10"/>
  <c r="C32" i="10"/>
  <c r="D31" i="10"/>
  <c r="C31" i="10"/>
  <c r="F27" i="10"/>
  <c r="E27" i="10"/>
  <c r="D27" i="10"/>
  <c r="C27" i="10"/>
  <c r="B27" i="10"/>
  <c r="A27" i="10"/>
  <c r="K18" i="9"/>
  <c r="I18" i="9"/>
  <c r="K17" i="9"/>
  <c r="I17" i="9"/>
  <c r="H4" i="9"/>
  <c r="E4" i="9"/>
  <c r="B4" i="9"/>
  <c r="X12" i="8"/>
  <c r="Q12" i="8"/>
  <c r="P12" i="8"/>
  <c r="O12" i="8"/>
  <c r="AA10" i="8"/>
  <c r="AB10" i="8" s="1"/>
  <c r="F18" i="9" s="1"/>
  <c r="R10" i="8"/>
  <c r="S10" i="8" s="1"/>
  <c r="N10" i="8"/>
  <c r="M10" i="8"/>
  <c r="K10" i="8"/>
  <c r="W10" i="8" s="1"/>
  <c r="Y10" i="8" s="1"/>
  <c r="D18" i="9" s="1"/>
  <c r="J10" i="8"/>
  <c r="I10" i="8"/>
  <c r="H10" i="8"/>
  <c r="G10" i="8"/>
  <c r="AA9" i="8"/>
  <c r="AB9" i="8" s="1"/>
  <c r="F17" i="9" s="1"/>
  <c r="R9" i="8"/>
  <c r="S9" i="8" s="1"/>
  <c r="N9" i="8"/>
  <c r="M9" i="8"/>
  <c r="K9" i="8"/>
  <c r="W9" i="8" s="1"/>
  <c r="Y9" i="8" s="1"/>
  <c r="D17" i="9" s="1"/>
  <c r="J9" i="8"/>
  <c r="I9" i="8"/>
  <c r="H9" i="8"/>
  <c r="G9" i="8"/>
  <c r="AA8" i="8"/>
  <c r="AB8" i="8" s="1"/>
  <c r="F16" i="9" s="1"/>
  <c r="R8" i="8"/>
  <c r="S8" i="8" s="1"/>
  <c r="N8" i="8"/>
  <c r="M8" i="8"/>
  <c r="K8" i="8"/>
  <c r="W8" i="8" s="1"/>
  <c r="Y8" i="8" s="1"/>
  <c r="D16" i="9" s="1"/>
  <c r="J8" i="8"/>
  <c r="I8" i="8"/>
  <c r="H8" i="8"/>
  <c r="G8" i="8"/>
  <c r="AA7" i="8"/>
  <c r="AB7" i="8" s="1"/>
  <c r="F15" i="9" s="1"/>
  <c r="R7" i="8"/>
  <c r="S7" i="8" s="1"/>
  <c r="N7" i="8"/>
  <c r="M7" i="8"/>
  <c r="K7" i="8"/>
  <c r="W7" i="8" s="1"/>
  <c r="Y7" i="8" s="1"/>
  <c r="D15" i="9" s="1"/>
  <c r="J7" i="8"/>
  <c r="I7" i="8"/>
  <c r="H7" i="8"/>
  <c r="G7" i="8"/>
  <c r="AA6" i="8"/>
  <c r="AB6" i="8" s="1"/>
  <c r="F14" i="9" s="1"/>
  <c r="S6" i="8"/>
  <c r="R6" i="8"/>
  <c r="N6" i="8"/>
  <c r="M6" i="8"/>
  <c r="K6" i="8"/>
  <c r="J6" i="8"/>
  <c r="I6" i="8"/>
  <c r="H6" i="8"/>
  <c r="G6" i="8"/>
  <c r="AA5" i="8"/>
  <c r="AB5" i="8" s="1"/>
  <c r="F13" i="9" s="1"/>
  <c r="W5" i="8"/>
  <c r="Y5" i="8" s="1"/>
  <c r="D13" i="9" s="1"/>
  <c r="R5" i="8"/>
  <c r="S5" i="8" s="1"/>
  <c r="N5" i="8"/>
  <c r="M5" i="8"/>
  <c r="K5" i="8"/>
  <c r="J5" i="8"/>
  <c r="L5" i="8" s="1"/>
  <c r="I5" i="8"/>
  <c r="H5" i="8"/>
  <c r="G5" i="8"/>
  <c r="AA4" i="8"/>
  <c r="AB4" i="8" s="1"/>
  <c r="R4" i="8"/>
  <c r="S4" i="8" s="1"/>
  <c r="N4" i="8"/>
  <c r="M4" i="8"/>
  <c r="K4" i="8"/>
  <c r="W4" i="8" s="1"/>
  <c r="J4" i="8"/>
  <c r="I4" i="8"/>
  <c r="H4" i="8"/>
  <c r="G4" i="8"/>
  <c r="K10" i="7"/>
  <c r="J10" i="7"/>
  <c r="K9" i="7"/>
  <c r="J9" i="7"/>
  <c r="K8" i="7"/>
  <c r="K16" i="9" s="1"/>
  <c r="J8" i="7"/>
  <c r="I16" i="9" s="1"/>
  <c r="K7" i="7"/>
  <c r="K15" i="9" s="1"/>
  <c r="J7" i="7"/>
  <c r="I15" i="9" s="1"/>
  <c r="K6" i="7"/>
  <c r="K14" i="9" s="1"/>
  <c r="J6" i="7"/>
  <c r="I14" i="9" s="1"/>
  <c r="K5" i="7"/>
  <c r="K13" i="9" s="1"/>
  <c r="J5" i="7"/>
  <c r="I13" i="9" s="1"/>
  <c r="K4" i="7"/>
  <c r="K12" i="9" s="1"/>
  <c r="J4" i="7"/>
  <c r="I12" i="9" s="1"/>
  <c r="P10" i="6"/>
  <c r="Q10" i="6" s="1"/>
  <c r="G18" i="9" s="1"/>
  <c r="G10" i="6"/>
  <c r="H10" i="6" s="1"/>
  <c r="H18" i="9" s="1"/>
  <c r="P9" i="6"/>
  <c r="Q9" i="6" s="1"/>
  <c r="G17" i="9" s="1"/>
  <c r="G9" i="6"/>
  <c r="H9" i="6" s="1"/>
  <c r="H17" i="9" s="1"/>
  <c r="P8" i="6"/>
  <c r="Q8" i="6" s="1"/>
  <c r="G16" i="9" s="1"/>
  <c r="G8" i="6"/>
  <c r="H8" i="6" s="1"/>
  <c r="H16" i="9" s="1"/>
  <c r="P7" i="6"/>
  <c r="Q7" i="6" s="1"/>
  <c r="G15" i="9" s="1"/>
  <c r="G7" i="6"/>
  <c r="H7" i="6" s="1"/>
  <c r="H15" i="9" s="1"/>
  <c r="P6" i="6"/>
  <c r="Q6" i="6" s="1"/>
  <c r="G14" i="9" s="1"/>
  <c r="G6" i="6"/>
  <c r="H6" i="6" s="1"/>
  <c r="H14" i="9" s="1"/>
  <c r="P5" i="6"/>
  <c r="Q5" i="6" s="1"/>
  <c r="G13" i="9" s="1"/>
  <c r="G5" i="6"/>
  <c r="H5" i="6" s="1"/>
  <c r="H13" i="9" s="1"/>
  <c r="P4" i="6"/>
  <c r="Q4" i="6" s="1"/>
  <c r="G12" i="9" s="1"/>
  <c r="G4" i="6"/>
  <c r="H4" i="6" s="1"/>
  <c r="H12" i="9" s="1"/>
  <c r="E10" i="5"/>
  <c r="D10" i="5"/>
  <c r="E18" i="9" s="1"/>
  <c r="E9" i="5"/>
  <c r="D9" i="5"/>
  <c r="E17" i="9" s="1"/>
  <c r="E8" i="5"/>
  <c r="D8" i="5"/>
  <c r="E16" i="9" s="1"/>
  <c r="E7" i="5"/>
  <c r="D7" i="5"/>
  <c r="E15" i="9" s="1"/>
  <c r="E6" i="5"/>
  <c r="D6" i="5"/>
  <c r="E14" i="9" s="1"/>
  <c r="E5" i="5"/>
  <c r="D5" i="5"/>
  <c r="E13" i="9" s="1"/>
  <c r="E4" i="5"/>
  <c r="D4" i="5"/>
  <c r="AC10" i="8" l="1"/>
  <c r="AD10" i="8"/>
  <c r="L18" i="9"/>
  <c r="AE10" i="8"/>
  <c r="U10" i="8"/>
  <c r="V10" i="8" s="1"/>
  <c r="J18" i="9" s="1"/>
  <c r="O18" i="9" s="1"/>
  <c r="T10" i="8"/>
  <c r="C18" i="9" s="1"/>
  <c r="L10" i="8"/>
  <c r="AC9" i="8"/>
  <c r="AD9" i="8"/>
  <c r="AE9" i="8"/>
  <c r="L17" i="9"/>
  <c r="U9" i="8"/>
  <c r="V9" i="8"/>
  <c r="J17" i="9" s="1"/>
  <c r="O17" i="9" s="1"/>
  <c r="L9" i="8"/>
  <c r="T9" i="8"/>
  <c r="C17" i="9" s="1"/>
  <c r="AC8" i="8"/>
  <c r="AD8" i="8"/>
  <c r="AE8" i="8"/>
  <c r="L16" i="9"/>
  <c r="U8" i="8"/>
  <c r="V8" i="8"/>
  <c r="J16" i="9" s="1"/>
  <c r="O16" i="9" s="1"/>
  <c r="L8" i="8"/>
  <c r="T8" i="8"/>
  <c r="C16" i="9" s="1"/>
  <c r="AC7" i="8"/>
  <c r="AD7" i="8"/>
  <c r="AE7" i="8"/>
  <c r="L15" i="9"/>
  <c r="U7" i="8"/>
  <c r="V7" i="8" s="1"/>
  <c r="J15" i="9" s="1"/>
  <c r="O15" i="9" s="1"/>
  <c r="L7" i="8"/>
  <c r="T7" i="8"/>
  <c r="C15" i="9" s="1"/>
  <c r="AC6" i="8"/>
  <c r="AE6" i="8" s="1"/>
  <c r="L14" i="9"/>
  <c r="AD6" i="8"/>
  <c r="N12" i="8"/>
  <c r="U6" i="8"/>
  <c r="V6" i="8"/>
  <c r="J14" i="9" s="1"/>
  <c r="O14" i="9" s="1"/>
  <c r="K12" i="8"/>
  <c r="W6" i="8"/>
  <c r="J12" i="8"/>
  <c r="B6" i="9" s="1"/>
  <c r="L6" i="8"/>
  <c r="T6" i="8"/>
  <c r="C14" i="9" s="1"/>
  <c r="T5" i="8"/>
  <c r="C13" i="9" s="1"/>
  <c r="AC5" i="8"/>
  <c r="AD5" i="8"/>
  <c r="AE5" i="8"/>
  <c r="L13" i="9"/>
  <c r="U5" i="8"/>
  <c r="AB12" i="8"/>
  <c r="E8" i="9" s="1"/>
  <c r="F12" i="9"/>
  <c r="AC4" i="8"/>
  <c r="AC12" i="8" s="1"/>
  <c r="AD4" i="8"/>
  <c r="AE4" i="8"/>
  <c r="S12" i="8"/>
  <c r="L12" i="9"/>
  <c r="K8" i="9" s="1"/>
  <c r="U4" i="8"/>
  <c r="V4" i="8"/>
  <c r="J12" i="9" s="1"/>
  <c r="O12" i="9" s="1"/>
  <c r="Y4" i="8"/>
  <c r="T4" i="8"/>
  <c r="L4" i="8"/>
  <c r="H8" i="9"/>
  <c r="E12" i="9"/>
  <c r="AF10" i="8" l="1"/>
  <c r="B18" i="9"/>
  <c r="R18" i="9" s="1"/>
  <c r="AF9" i="8"/>
  <c r="B17" i="9"/>
  <c r="R17" i="9" s="1"/>
  <c r="AF8" i="8"/>
  <c r="B16" i="9"/>
  <c r="R16" i="9" s="1"/>
  <c r="AF7" i="8"/>
  <c r="B15" i="9"/>
  <c r="R15" i="9" s="1"/>
  <c r="AF6" i="8"/>
  <c r="B14" i="9"/>
  <c r="R14" i="9" s="1"/>
  <c r="AF5" i="8"/>
  <c r="V5" i="8"/>
  <c r="J13" i="9" s="1"/>
  <c r="O13" i="9" s="1"/>
  <c r="B13" i="9"/>
  <c r="R13" i="9" s="1"/>
  <c r="AD12" i="8"/>
  <c r="H7" i="9" s="1"/>
  <c r="AE12" i="8"/>
  <c r="K7" i="9" s="1"/>
  <c r="H6" i="9"/>
  <c r="AF4" i="8"/>
  <c r="U12" i="8"/>
  <c r="B12" i="9"/>
  <c r="R12" i="9" s="1"/>
  <c r="Y12" i="8"/>
  <c r="E7" i="9" s="1"/>
  <c r="D12" i="9"/>
  <c r="T12" i="8"/>
  <c r="B7" i="9" s="1"/>
  <c r="C12" i="9"/>
  <c r="L12" i="8"/>
  <c r="E6" i="9" s="1"/>
  <c r="Y6" i="8"/>
  <c r="D14" i="9" s="1"/>
  <c r="W12" i="8"/>
  <c r="V12" i="8" l="1"/>
  <c r="AF12" i="8"/>
  <c r="B8" i="9" s="1"/>
  <c r="K6" i="9"/>
</calcChain>
</file>

<file path=xl/sharedStrings.xml><?xml version="1.0" encoding="utf-8"?>
<sst xmlns="http://schemas.openxmlformats.org/spreadsheetml/2006/main" count="454" uniqueCount="283">
  <si>
    <t>Countries</t>
  </si>
  <si>
    <t>RAG</t>
  </si>
  <si>
    <t>Functions</t>
  </si>
  <si>
    <t>Recommendation</t>
  </si>
  <si>
    <t>Australia</t>
  </si>
  <si>
    <t>Green</t>
  </si>
  <si>
    <t>IT support</t>
  </si>
  <si>
    <t>SHARE</t>
  </si>
  <si>
    <t>United States</t>
  </si>
  <si>
    <t>Amber</t>
  </si>
  <si>
    <t>Cybersecurity</t>
  </si>
  <si>
    <t>HYBRID</t>
  </si>
  <si>
    <t>United Kingdom</t>
  </si>
  <si>
    <t>Red</t>
  </si>
  <si>
    <t>CRM/data infrastructure</t>
  </si>
  <si>
    <t>COLLECTIVELY PROCURE</t>
  </si>
  <si>
    <t>India</t>
  </si>
  <si>
    <t>Finance administration</t>
  </si>
  <si>
    <t>IMPROVE LOCALLY</t>
  </si>
  <si>
    <t>Brazil</t>
  </si>
  <si>
    <t>HR administration</t>
  </si>
  <si>
    <t>RETAIN LOCALLY</t>
  </si>
  <si>
    <t>South Africa</t>
  </si>
  <si>
    <t>Reporting</t>
  </si>
  <si>
    <t>DO NOT PROCEED</t>
  </si>
  <si>
    <t>Software procurement</t>
  </si>
  <si>
    <t>Country-specific central market-cost benchmarks (2026 model inputs)</t>
  </si>
  <si>
    <t>Country</t>
  </si>
  <si>
    <t>IT / user / month</t>
  </si>
  <si>
    <t>Cyber / user / month</t>
  </si>
  <si>
    <t>Cyber / org / month</t>
  </si>
  <si>
    <t>CRM implementation / hour</t>
  </si>
  <si>
    <t>Finance / org / month</t>
  </si>
  <si>
    <t>Payroll / employee / month</t>
  </si>
  <si>
    <t>HR / org / month</t>
  </si>
  <si>
    <t>HR / employee / month</t>
  </si>
  <si>
    <t>Reporting/admin / hour</t>
  </si>
  <si>
    <t>CRM annual admin hours</t>
  </si>
  <si>
    <t>Reporting annual hours</t>
  </si>
  <si>
    <t>Procurement annual hours</t>
  </si>
  <si>
    <t>Source / notes</t>
  </si>
  <si>
    <t>Confidence</t>
  </si>
  <si>
    <t>IT: https://ayetech.au/blog/it-support-costs-australia ; Payroll: https://www.valont.com.au/insights/cost-of-payroll-outsourcing-australia ; CRM nonprofit: https://www.salesforce.com/nonprofit/pricing/</t>
  </si>
  <si>
    <t>High</t>
  </si>
  <si>
    <t>IT: https://atcosconsulting.com/resources/managed-it-pricing-guide ; CRM nonprofit: https://www.salesforce.com/nonprofit/pricing/ ; HR: https://fitsmallbusiness.com/best-hr-outsourcing/</t>
  </si>
  <si>
    <t>IT: https://redeagle.tech/blog/how-much-does-it-support-cost-uk ; Cyber: https://amvia.co.uk/cybersecurity/questions/how-much-does-managed-cybersecurity-cost ; Payroll: https://www.alto-accounting.com/insights/cost-of-payroll-services</t>
  </si>
  <si>
    <t>IT: https://www.itforsme.in/pricing ; Finance: https://batchwise.ai/guides/how-much-does-ca-charge-small-business-india/ ; Payroll: https://tmservices.co.in/payroll-outsourcing-cost-india/</t>
  </si>
  <si>
    <t>Moderate-High</t>
  </si>
  <si>
    <t>IT: https://informatizo.com.br/blog/quanto-custa-suporte-de-ti-para-empresas-2026 ; Finance: https://contabilidade.com/planos-e-precos/ ; HR/CRM/reporting inputs remain provisional</t>
  </si>
  <si>
    <t>Moderate</t>
  </si>
  <si>
    <t>IT: https://mibot.co.za/managed-it-support-cost-south-africa ; Payroll: https://superpayroll.co.za/solutions/payroll-outsourcing.html ; HR: https://www.sbhr.co.za/outsourced-hr-services-south-africa</t>
  </si>
  <si>
    <t>AMPLIFY SHARED SERVICES DECISION TOOLKIT</t>
  </si>
  <si>
    <t>Purpose</t>
  </si>
  <si>
    <t>Use this workbook to test whether shared operational infrastructure is economically and organisationally appropriate. The toolkit does not assume sharing is desirable. It distinguishes actual cash impact from equivalent capability value, and combines economics with capability, duplication, shareability, readiness, commonality and red-flag logic.</t>
  </si>
  <si>
    <t>Step</t>
  </si>
  <si>
    <t>Worksheet</t>
  </si>
  <si>
    <t>What to do</t>
  </si>
  <si>
    <t>1</t>
  </si>
  <si>
    <t>Organisation Profile</t>
  </si>
  <si>
    <t>Complete yellow input cells.</t>
  </si>
  <si>
    <t>2</t>
  </si>
  <si>
    <t>Capability</t>
  </si>
  <si>
    <t>Score current and target capability (0–5).</t>
  </si>
  <si>
    <t>3</t>
  </si>
  <si>
    <t>Shareability</t>
  </si>
  <si>
    <t>Score duplication and shareability criteria (0–2).</t>
  </si>
  <si>
    <t>4</t>
  </si>
  <si>
    <t>Readiness</t>
  </si>
  <si>
    <t>Assess RAG readiness and critical red flags.</t>
  </si>
  <si>
    <t>5</t>
  </si>
  <si>
    <t>Economic Model</t>
  </si>
  <si>
    <t>Enter current costs/hours and proposed shared-service costs.</t>
  </si>
  <si>
    <t>6</t>
  </si>
  <si>
    <t>Dashboard</t>
  </si>
  <si>
    <t>Review SSI, recommendations, ECV, cash impact, ROC, ADI and ROI.</t>
  </si>
  <si>
    <t>7</t>
  </si>
  <si>
    <t>Collaboration</t>
  </si>
  <si>
    <t>Aggregate multiple organisations and test commonality by function.</t>
  </si>
  <si>
    <t>Core principles</t>
  </si>
  <si>
    <t>1. Shared services are a means, not an objective.</t>
  </si>
  <si>
    <t>2. Low expenditure may indicate unmet capability rather than efficiency.</t>
  </si>
  <si>
    <t>3. Cash savings and capability uplift are different forms of value.</t>
  </si>
  <si>
    <t>4. Relationship-intensive functions should generally remain close to communities.</t>
  </si>
  <si>
    <t>5. Organisations should retain appropriate ownership, control and exit rights.</t>
  </si>
  <si>
    <t>6. A shared service should reduce administrative burden rather than create another layer of it.</t>
  </si>
  <si>
    <t>Input</t>
  </si>
  <si>
    <t>Value</t>
  </si>
  <si>
    <t>Guidance</t>
  </si>
  <si>
    <t>Organisation name</t>
  </si>
  <si>
    <t>Text</t>
  </si>
  <si>
    <t>Select from list</t>
  </si>
  <si>
    <t>Annual revenue</t>
  </si>
  <si>
    <t>Local currency</t>
  </si>
  <si>
    <t>Paid FTE</t>
  </si>
  <si>
    <t>Number</t>
  </si>
  <si>
    <t>Regular volunteers</t>
  </si>
  <si>
    <t>Active system users</t>
  </si>
  <si>
    <t>Patients/families/community supported annually</t>
  </si>
  <si>
    <t>Approximate</t>
  </si>
  <si>
    <t>Active grants/funding agreements</t>
  </si>
  <si>
    <t>Major funders</t>
  </si>
  <si>
    <t>Major software/platforms</t>
  </si>
  <si>
    <t>Geographic scope</t>
  </si>
  <si>
    <t>National</t>
  </si>
  <si>
    <t>Local / regional / national / international</t>
  </si>
  <si>
    <t>Primarily volunteer-run?</t>
  </si>
  <si>
    <t>No</t>
  </si>
  <si>
    <t>Yes / No</t>
  </si>
  <si>
    <t>Dedicated operational/admin staff?</t>
  </si>
  <si>
    <t>Dedicated IT support?</t>
  </si>
  <si>
    <t>Dedicated finance support?</t>
  </si>
  <si>
    <t>Dedicated HR support?</t>
  </si>
  <si>
    <t>Functional CRM?</t>
  </si>
  <si>
    <t>Formal cybersecurity arrangements?</t>
  </si>
  <si>
    <t>Cohort / participating organisations</t>
  </si>
  <si>
    <t>Used for shared-cost and ADI calculations</t>
  </si>
  <si>
    <t>Implementation cost as % of annual shared cost</t>
  </si>
  <si>
    <t>Central scenario; change for sensitivity analysis</t>
  </si>
  <si>
    <t>Paid staff hourly value</t>
  </si>
  <si>
    <t>Local currency/hour</t>
  </si>
  <si>
    <t>CEO/executive hourly value</t>
  </si>
  <si>
    <t>Volunteer shadow hourly value</t>
  </si>
  <si>
    <t>Optional; use 0 if not monetising volunteer time</t>
  </si>
  <si>
    <t>Capability Assessment</t>
  </si>
  <si>
    <t>Function</t>
  </si>
  <si>
    <t>Current capability (0–5)</t>
  </si>
  <si>
    <t>Shared/target capability (0–5)</t>
  </si>
  <si>
    <t>Capability uplift</t>
  </si>
  <si>
    <t>Capability need %</t>
  </si>
  <si>
    <t>Minimum target</t>
  </si>
  <si>
    <t>0 absent; 1 reactive/person-dependent; 3 reliable support/account management/backup; 5 integrated managed environment.</t>
  </si>
  <si>
    <t>0 absent; 1 basic passwords/antivirus; 3 MFA, endpoint protection, backup, access control and incident basics; 5 mature monitoring/governance.</t>
  </si>
  <si>
    <t>0 absent; 1 spreadsheets/email lists; 3 functioning CRM with reporting and permissions; 5 integrated workflows/data governance.</t>
  </si>
  <si>
    <t>0 absent; 1 informal/manual; 3 reliable bookkeeping/reconciliation/budget visibility/board reporting; 5 integrated/automated.</t>
  </si>
  <si>
    <t>0 absent; 1 informal; 3 contracts/records/onboarding/policies and specialist advice; 5 integrated HR systems.</t>
  </si>
  <si>
    <t>0 absent; 1 repeated manual spreadsheets; 3 reusable reporting/data processes; 5 automated/integrated reporting.</t>
  </si>
  <si>
    <t>0 unmanaged; 1 ad hoc subscriptions; 3 register, nonprofit discounts and renewal oversight; 5 optimised vendor portfolio.</t>
  </si>
  <si>
    <t>Duplication and Shareability Assessment</t>
  </si>
  <si>
    <t>Same need across orgs</t>
  </si>
  <si>
    <t>Fixed systems recreated</t>
  </si>
  <si>
    <t>Expertise repurchased</t>
  </si>
  <si>
    <t>Repeated data/reporting</t>
  </si>
  <si>
    <t>Overlapping tools</t>
  </si>
  <si>
    <t>Duplication raw /10</t>
  </si>
  <si>
    <t>Duplication %</t>
  </si>
  <si>
    <t>Standardisable</t>
  </si>
  <si>
    <t>Specialist expertise</t>
  </si>
  <si>
    <t>Fixed costs significant</t>
  </si>
  <si>
    <t>Scale economies</t>
  </si>
  <si>
    <t>Separable from relationships</t>
  </si>
  <si>
    <t>Limited customisation</t>
  </si>
  <si>
    <t>Service-level governable</t>
  </si>
  <si>
    <t>Shareability raw /14</t>
  </si>
  <si>
    <t>Shareability %</t>
  </si>
  <si>
    <t>Readiness and Red-Flag Assessment</t>
  </si>
  <si>
    <t>Governance</t>
  </si>
  <si>
    <t>Trust</t>
  </si>
  <si>
    <t>Data ownership</t>
  </si>
  <si>
    <t>Privacy/security</t>
  </si>
  <si>
    <t>Standardisation</t>
  </si>
  <si>
    <t>Migration capacity</t>
  </si>
  <si>
    <t>Provider sustainability</t>
  </si>
  <si>
    <t>Exit/portability</t>
  </si>
  <si>
    <t>Readiness %</t>
  </si>
  <si>
    <t>Critical red flag?</t>
  </si>
  <si>
    <t>Notes</t>
  </si>
  <si>
    <t>Economic Model by Function</t>
  </si>
  <si>
    <t>Direct/software cash</t>
  </si>
  <si>
    <t>External provider cash</t>
  </si>
  <si>
    <t>Paid staff hrs/mo</t>
  </si>
  <si>
    <t>CEO hrs/mo</t>
  </si>
  <si>
    <t>Volunteer hrs/mo</t>
  </si>
  <si>
    <t>Paid hourly value</t>
  </si>
  <si>
    <t>CEO hourly value</t>
  </si>
  <si>
    <t>Volunteer shadow value</t>
  </si>
  <si>
    <t>Annual current cash</t>
  </si>
  <si>
    <t>Annual internal hrs</t>
  </si>
  <si>
    <t>Full organisational resource cost</t>
  </si>
  <si>
    <t>Current capability</t>
  </si>
  <si>
    <t>Equivalent annual capability benchmark</t>
  </si>
  <si>
    <t>Shared fixed annual cost</t>
  </si>
  <si>
    <t>Shared variable annual cost/org</t>
  </si>
  <si>
    <t>Residual local annual cost</t>
  </si>
  <si>
    <t>Cohort size</t>
  </si>
  <si>
    <t>Annual shared cost/org</t>
  </si>
  <si>
    <t>Actual cash saving/(cost)</t>
  </si>
  <si>
    <t>Equivalent Capability Value</t>
  </si>
  <si>
    <t>ECV %</t>
  </si>
  <si>
    <t>Current internal hrs/yr</t>
  </si>
  <si>
    <t>Shared internal hrs/yr</t>
  </si>
  <si>
    <t>ROC hrs/yr</t>
  </si>
  <si>
    <t>Shared infrastructure instances</t>
  </si>
  <si>
    <t>Current independent instances</t>
  </si>
  <si>
    <t>ADI</t>
  </si>
  <si>
    <t>Implementation cost</t>
  </si>
  <si>
    <t>3-year ECV ROI</t>
  </si>
  <si>
    <t>5-year ECV ROI</t>
  </si>
  <si>
    <t>Payback months</t>
  </si>
  <si>
    <t>TOTAL</t>
  </si>
  <si>
    <t>Shared Services Decision Dashboard</t>
  </si>
  <si>
    <t>Organisation</t>
  </si>
  <si>
    <t>Current cash cost</t>
  </si>
  <si>
    <t>Full resource cost</t>
  </si>
  <si>
    <t>Shared annual cost</t>
  </si>
  <si>
    <t>Equivalent capability value</t>
  </si>
  <si>
    <t>Actual cash impact</t>
  </si>
  <si>
    <t>Released capacity (hrs/yr)</t>
  </si>
  <si>
    <t>Payback (months)</t>
  </si>
  <si>
    <t>Average ADI</t>
  </si>
  <si>
    <t>Avg capability uplift</t>
  </si>
  <si>
    <t>Overall status</t>
  </si>
  <si>
    <t>ECV</t>
  </si>
  <si>
    <t>Cash impact</t>
  </si>
  <si>
    <t>ROC hrs</t>
  </si>
  <si>
    <t>Duplication</t>
  </si>
  <si>
    <t>SSI</t>
  </si>
  <si>
    <t>Red flag</t>
  </si>
  <si>
    <t>Collaboration / Network Aggregation</t>
  </si>
  <si>
    <t>Current cash</t>
  </si>
  <si>
    <t>Shared cost</t>
  </si>
  <si>
    <t>Overall recommendation</t>
  </si>
  <si>
    <t>Include?</t>
  </si>
  <si>
    <t>Included organisations</t>
  </si>
  <si>
    <t>Combined current cash</t>
  </si>
  <si>
    <t>Combined shared cost</t>
  </si>
  <si>
    <t>Combined ECV</t>
  </si>
  <si>
    <t>Combined ROC hrs</t>
  </si>
  <si>
    <t>Critical red flags</t>
  </si>
  <si>
    <t>Common requirements %</t>
  </si>
  <si>
    <t>Interpretation</t>
  </si>
  <si>
    <t>Collaboration module recommendation</t>
  </si>
  <si>
    <t>When shared services are – and are not – likely to be right</t>
  </si>
  <si>
    <t>Likely appropriate when</t>
  </si>
  <si>
    <t>Why it matters</t>
  </si>
  <si>
    <t>Potential response</t>
  </si>
  <si>
    <t>Watch-outs</t>
  </si>
  <si>
    <t>Multiple organisations reproduce the same function</t>
  </si>
  <si>
    <t>Avoidable fixed-cost duplication</t>
  </si>
  <si>
    <t>Share or collectively procure</t>
  </si>
  <si>
    <t>Confirm requirements are genuinely similar</t>
  </si>
  <si>
    <t>Specialist expertise is difficult to afford internally</t>
  </si>
  <si>
    <t>Scale can make professional capability accessible</t>
  </si>
  <si>
    <t>Share expertise/platform</t>
  </si>
  <si>
    <t>Keep local accountability</t>
  </si>
  <si>
    <t>Capability is below an appropriate minimum</t>
  </si>
  <si>
    <t>Low spend may reflect under-capability</t>
  </si>
  <si>
    <t>Share to lift minimum capability</t>
  </si>
  <si>
    <t>Separate uplift from cash saving</t>
  </si>
  <si>
    <t>Function is standardisable and low-relational</t>
  </si>
  <si>
    <t>Economies of scale are more likely</t>
  </si>
  <si>
    <t>Share infrastructure</t>
  </si>
  <si>
    <t>Protect mission ownership</t>
  </si>
  <si>
    <t>Administrative hours are high and repetitive</t>
  </si>
  <si>
    <t>Shared systems may release capacity</t>
  </si>
  <si>
    <t>Automate/reuse data</t>
  </si>
  <si>
    <t>Do not equate released time with patient hours</t>
  </si>
  <si>
    <t>Shared services may NOT be right when</t>
  </si>
  <si>
    <t>Why</t>
  </si>
  <si>
    <t>Preferred alternative</t>
  </si>
  <si>
    <t>Function depends strongly on patient/community relationships</t>
  </si>
  <si>
    <t>Centralisation can reduce trust/relevance</t>
  </si>
  <si>
    <t>Retain locally</t>
  </si>
  <si>
    <t>Patient support/advocacy/voice</t>
  </si>
  <si>
    <t>Existing capability is mature and efficient</t>
  </si>
  <si>
    <t>Migration may destroy value</t>
  </si>
  <si>
    <t>Retain existing arrangement</t>
  </si>
  <si>
    <t>Transition cost exceeds benefit</t>
  </si>
  <si>
    <t>Local market already provides low-cost quality service</t>
  </si>
  <si>
    <t>New shared provider may cost more</t>
  </si>
  <si>
    <t>Collectively procure/vendor-manage</t>
  </si>
  <si>
    <t>No break-even</t>
  </si>
  <si>
    <t>Requirements differ substantially</t>
  </si>
  <si>
    <t>Customisation erodes scale economies</t>
  </si>
  <si>
    <t>Hybrid/selective sharing</t>
  </si>
  <si>
    <t>Low commonality</t>
  </si>
  <si>
    <t>Data ownership/privacy/exit cannot be resolved</t>
  </si>
  <si>
    <t>Lock-in and dependency become unacceptable</t>
  </si>
  <si>
    <t>Do not proceed</t>
  </si>
  <si>
    <t>Critical red flag</t>
  </si>
  <si>
    <t>Shared governance becomes bureaucratic</t>
  </si>
  <si>
    <t>May recreate administrative burden</t>
  </si>
  <si>
    <t>Simplify or retain locally</t>
  </si>
  <si>
    <t>More approvals/reporting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</si>
</sst>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Red]\(0.0%\);\-"/>
    <numFmt numFmtId="165" formatCode="#,##0;[Red]\(#,##0\);\-"/>
    <numFmt numFmtId="166" formatCode="#,##0.0;[Red]\(#,##0.0\);\-"/>
    <numFmt numFmtId="167" formatCode="0.0"/>
  </numFmts>
  <fonts count="5">
    <font>
      <sz val="11"/>
      <name val="Carlito"/>
    </font>
    <font>
      <b/>
      <sz val="11"/>
      <color rgb="FFFFFFFF"/>
      <name val="Carlito"/>
    </font>
    <font>
      <b/>
      <sz val="16"/>
      <color rgb="FFFFFFFF"/>
      <name val="Carlito"/>
    </font>
    <font>
      <sz val="11"/>
      <color rgb="FF0000FF"/>
      <name val="Carlito"/>
    </font>
    <font>
      <b/>
      <sz val="11"/>
      <color rgb="FF1F2937"/>
      <name val="Carlito"/>
    </font>
  </fonts>
  <fills count="7">
    <fill>
      <patternFill patternType="none"/>
    </fill>
    <fill>
      <patternFill patternType="gray125"/>
    </fill>
    <fill>
      <patternFill patternType="solid">
        <fgColor rgb="FF1F4E78"/>
      </patternFill>
    </fill>
    <fill>
      <patternFill patternType="solid">
        <fgColor rgb="FF17365D"/>
      </patternFill>
    </fill>
    <fill>
      <patternFill patternType="solid">
        <fgColor rgb="FFFFF2CC"/>
      </patternFill>
    </fill>
    <fill>
      <patternFill patternType="solid">
        <fgColor rgb="FFD9EAF7"/>
      </patternFill>
    </fill>
    <fill>
      <patternFill patternType="solid">
        <fgColor rgb="FFE2F0D9"/>
      </patternFill>
    </fill>
  </fills>
  <borders count="1">
    <border>
      <left/>
      <right/>
      <top/>
      <bottom/>
      <diagonal/>
    </border>
  </borders>
  <cellStyleXfs count="1">
    <xf numFmtId="0" fontId="0" fillId="0" borderId="0"/>
  </cellStyleXfs>
  <cellXfs count="24">
    <xf numFmtId="0" fontId="0" fillId="0" borderId="0" xfId="0"/>
    <xf numFmtId="0" fontId="1" fillId="2" borderId="0" xfId="0" applyFont="1" applyFill="1" applyAlignment="1">
      <alignment horizontal="center" vertical="center" wrapText="1"/>
    </xf>
    <xf numFmtId="0" fontId="0" fillId="0" borderId="0" xfId="0" applyAlignment="1">
      <alignment wrapText="1"/>
    </xf>
    <xf numFmtId="0" fontId="3" fillId="4" borderId="0" xfId="0" applyFont="1" applyFill="1"/>
    <xf numFmtId="164" fontId="3" fillId="4" borderId="0" xfId="0" applyNumberFormat="1" applyFont="1" applyFill="1"/>
    <xf numFmtId="165" fontId="3" fillId="4" borderId="0" xfId="0" applyNumberFormat="1" applyFont="1" applyFill="1"/>
    <xf numFmtId="0" fontId="3" fillId="4" borderId="0" xfId="0" applyFont="1" applyFill="1" applyAlignment="1">
      <alignment wrapText="1"/>
    </xf>
    <xf numFmtId="164" fontId="0" fillId="0" borderId="0" xfId="0" applyNumberFormat="1" applyAlignment="1">
      <alignment wrapText="1"/>
    </xf>
    <xf numFmtId="165" fontId="3" fillId="4" borderId="0" xfId="0" applyNumberFormat="1" applyFont="1" applyFill="1" applyAlignment="1">
      <alignment wrapText="1"/>
    </xf>
    <xf numFmtId="165" fontId="0" fillId="0" borderId="0" xfId="0" applyNumberFormat="1" applyAlignment="1">
      <alignment wrapText="1"/>
    </xf>
    <xf numFmtId="166" fontId="0" fillId="0" borderId="0" xfId="0" applyNumberFormat="1" applyAlignment="1">
      <alignment wrapText="1"/>
    </xf>
    <xf numFmtId="166" fontId="3" fillId="4" borderId="0" xfId="0" applyNumberFormat="1" applyFont="1" applyFill="1" applyAlignment="1">
      <alignment wrapText="1"/>
    </xf>
    <xf numFmtId="0" fontId="4" fillId="5" borderId="0" xfId="0" applyFont="1" applyFill="1" applyAlignment="1">
      <alignment wrapText="1"/>
    </xf>
    <xf numFmtId="165" fontId="4" fillId="5" borderId="0" xfId="0" applyNumberFormat="1" applyFont="1" applyFill="1" applyAlignment="1">
      <alignment wrapText="1"/>
    </xf>
    <xf numFmtId="166" fontId="4" fillId="5" borderId="0" xfId="0" applyNumberFormat="1" applyFont="1" applyFill="1" applyAlignment="1">
      <alignment wrapText="1"/>
    </xf>
    <xf numFmtId="164" fontId="4" fillId="5" borderId="0" xfId="0" applyNumberFormat="1" applyFont="1" applyFill="1" applyAlignment="1">
      <alignment wrapText="1"/>
    </xf>
    <xf numFmtId="0" fontId="4" fillId="6" borderId="0" xfId="0" applyFont="1" applyFill="1" applyAlignment="1">
      <alignment wrapText="1"/>
    </xf>
    <xf numFmtId="167" fontId="0" fillId="0" borderId="0" xfId="0" applyNumberFormat="1" applyAlignment="1">
      <alignment wrapText="1"/>
    </xf>
    <xf numFmtId="164" fontId="3" fillId="4" borderId="0" xfId="0" applyNumberFormat="1" applyFont="1" applyFill="1" applyAlignment="1">
      <alignment wrapText="1"/>
    </xf>
    <xf numFmtId="0" fontId="3" fillId="0" borderId="0" xfId="0" applyFont="1" applyAlignment="1">
      <alignment wrapText="1"/>
    </xf>
    <xf numFmtId="0" fontId="2" fillId="3" borderId="0" xfId="0" applyFont="1" applyFill="1" applyAlignment="1">
      <alignment vertical="center" wrapText="1"/>
    </xf>
    <xf numFmtId="0" fontId="2" fillId="3" borderId="0" xfId="0" applyFont="1" applyFill="1" applyAlignment="1">
      <alignment vertical="center"/>
    </xf>
    <xf numFmtId="0" fontId="1" fillId="2" borderId="0" xfId="0" applyFont="1" applyFill="1"/>
    <xf numFmtId="0" fontId="0" fillId="0" borderId="0" xfId="0" applyAlignment="1">
      <alignment wrapText="1"/>
    </xf>
  </cellXfs>
  <cellStyles count="1">
    <cellStyle name="Normal" xfId="0" builtinId="0"/>
  </cellStyles>
  <dxfs count="4">
    <dxf>
      <font>
        <b/>
      </font>
      <fill>
        <patternFill patternType="solid">
          <bgColor rgb="FFD9EAF7"/>
        </patternFill>
      </fill>
    </dxf>
    <dxf>
      <font>
        <b/>
      </font>
      <fill>
        <patternFill patternType="solid">
          <bgColor rgb="FFF4CCCC"/>
        </patternFill>
      </fill>
    </dxf>
    <dxf>
      <font>
        <b/>
      </font>
      <fill>
        <patternFill patternType="solid">
          <bgColor rgb="FFFFF2CC"/>
        </patternFill>
      </fill>
    </dxf>
    <dxf>
      <font>
        <b/>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t>Shared Services Suitability Index</a:t>
            </a:r>
          </a:p>
        </c:rich>
      </c:tx>
      <c:overlay val="0"/>
    </c:title>
    <c:autoTitleDeleted val="0"/>
    <c:plotArea>
      <c:layout/>
      <c:barChart>
        <c:barDir val="col"/>
        <c:grouping val="clustered"/>
        <c:varyColors val="0"/>
        <c:ser>
          <c:idx val="0"/>
          <c:order val="0"/>
          <c:tx>
            <c:v>SSI</c:v>
          </c:tx>
          <c:invertIfNegative val="1"/>
          <c:cat>
            <c:strRef>
              <c:f>Dashboard!$N$12:$N$18</c:f>
              <c:strCache>
                <c:ptCount val="7"/>
                <c:pt idx="0">
                  <c:v>IT support</c:v>
                </c:pt>
                <c:pt idx="1">
                  <c:v>Cybersecurity</c:v>
                </c:pt>
                <c:pt idx="2">
                  <c:v>CRM/data infrastructure</c:v>
                </c:pt>
                <c:pt idx="3">
                  <c:v>Finance administration</c:v>
                </c:pt>
                <c:pt idx="4">
                  <c:v>HR administration</c:v>
                </c:pt>
                <c:pt idx="5">
                  <c:v>Reporting</c:v>
                </c:pt>
                <c:pt idx="6">
                  <c:v>Software procurement</c:v>
                </c:pt>
              </c:strCache>
            </c:strRef>
          </c:cat>
          <c:val>
            <c:numRef>
              <c:f>Dashboard!$O$12:$O$18</c:f>
              <c:numCache>
                <c:formatCode>General</c:formatCode>
                <c:ptCount val="7"/>
                <c:pt idx="0">
                  <c:v>85</c:v>
                </c:pt>
                <c:pt idx="1">
                  <c:v>85</c:v>
                </c:pt>
                <c:pt idx="2">
                  <c:v>85</c:v>
                </c:pt>
                <c:pt idx="3">
                  <c:v>85</c:v>
                </c:pt>
                <c:pt idx="4">
                  <c:v>85</c:v>
                </c:pt>
                <c:pt idx="5">
                  <c:v>85</c:v>
                </c:pt>
                <c:pt idx="6">
                  <c:v>85</c:v>
                </c:pt>
              </c:numCache>
            </c:numRef>
          </c:val>
          <c:extLst>
            <c:ext xmlns:c16="http://schemas.microsoft.com/office/drawing/2014/chart" uri="{C3380CC4-5D6E-409C-BE32-E72D297353CC}">
              <c16:uniqueId val="{00000000-0AC9-B84C-BD50-586864AEAA3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t>Equivalent Capability Value</a:t>
            </a:r>
          </a:p>
        </c:rich>
      </c:tx>
      <c:overlay val="0"/>
    </c:title>
    <c:autoTitleDeleted val="0"/>
    <c:plotArea>
      <c:layout/>
      <c:barChart>
        <c:barDir val="col"/>
        <c:grouping val="clustered"/>
        <c:varyColors val="0"/>
        <c:ser>
          <c:idx val="0"/>
          <c:order val="0"/>
          <c:tx>
            <c:v>ECV</c:v>
          </c:tx>
          <c:invertIfNegative val="1"/>
          <c:cat>
            <c:strRef>
              <c:f>Dashboard!$Q$12:$Q$18</c:f>
              <c:strCache>
                <c:ptCount val="7"/>
                <c:pt idx="0">
                  <c:v>IT support</c:v>
                </c:pt>
                <c:pt idx="1">
                  <c:v>Cybersecurity</c:v>
                </c:pt>
                <c:pt idx="2">
                  <c:v>CRM/data infrastructure</c:v>
                </c:pt>
                <c:pt idx="3">
                  <c:v>Finance administration</c:v>
                </c:pt>
                <c:pt idx="4">
                  <c:v>HR administration</c:v>
                </c:pt>
                <c:pt idx="5">
                  <c:v>Reporting</c:v>
                </c:pt>
                <c:pt idx="6">
                  <c:v>Software procurement</c:v>
                </c:pt>
              </c:strCache>
            </c:strRef>
          </c:cat>
          <c:val>
            <c:numRef>
              <c:f>Dashboard!$R$12:$R$18</c:f>
              <c:numCache>
                <c:formatCode>General</c:formatCode>
                <c:ptCount val="7"/>
                <c:pt idx="0">
                  <c:v>9000</c:v>
                </c:pt>
                <c:pt idx="1">
                  <c:v>3000</c:v>
                </c:pt>
                <c:pt idx="2">
                  <c:v>11346.666666666666</c:v>
                </c:pt>
                <c:pt idx="3">
                  <c:v>6720</c:v>
                </c:pt>
                <c:pt idx="4">
                  <c:v>9000</c:v>
                </c:pt>
                <c:pt idx="5">
                  <c:v>10800</c:v>
                </c:pt>
                <c:pt idx="6">
                  <c:v>1080</c:v>
                </c:pt>
              </c:numCache>
            </c:numRef>
          </c:val>
          <c:extLst>
            <c:ext xmlns:c16="http://schemas.microsoft.com/office/drawing/2014/chart" uri="{C3380CC4-5D6E-409C-BE32-E72D297353CC}">
              <c16:uniqueId val="{00000000-67AE-D041-8BF3-1930AE96443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0</xdr:rowOff>
    </xdr:from>
    <xdr:to>
      <xdr:col>6</xdr:col>
      <xdr:colOff>0</xdr:colOff>
      <xdr:row>36</xdr:row>
      <xdr:rowOff>0</xdr:rowOff>
    </xdr:to>
    <xdr:graphicFrame macro="">
      <xdr:nvGraphicFramePr>
        <xdr:cNvPr id="2" name="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20</xdr:row>
      <xdr:rowOff>0</xdr:rowOff>
    </xdr:from>
    <xdr:to>
      <xdr:col>12</xdr:col>
      <xdr:colOff>0</xdr:colOff>
      <xdr:row>36</xdr:row>
      <xdr:rowOff>0</xdr:rowOff>
    </xdr:to>
    <xdr:graphicFrame macro="">
      <xdr:nvGraphicFramePr>
        <xdr:cNvPr id="3" name="Chart">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workbookViewId="0"/>
  </sheetViews>
  <sheetFormatPr baseColWidth="10" defaultColWidth="8.83203125" defaultRowHeight="14"/>
  <cols>
    <col min="1" max="5" width="24" customWidth="1"/>
  </cols>
  <sheetData>
    <row r="1" spans="1:5" ht="16">
      <c r="A1" s="1" t="s">
        <v>0</v>
      </c>
      <c r="B1" s="1" t="s">
        <v>1</v>
      </c>
      <c r="C1" s="1" t="s">
        <v>2</v>
      </c>
      <c r="D1" s="1"/>
      <c r="E1" s="1" t="s">
        <v>3</v>
      </c>
    </row>
    <row r="2" spans="1:5">
      <c r="A2" t="s">
        <v>4</v>
      </c>
      <c r="B2" t="s">
        <v>5</v>
      </c>
      <c r="C2" t="s">
        <v>6</v>
      </c>
      <c r="E2" t="s">
        <v>7</v>
      </c>
    </row>
    <row r="3" spans="1:5">
      <c r="A3" t="s">
        <v>8</v>
      </c>
      <c r="B3" t="s">
        <v>9</v>
      </c>
      <c r="C3" t="s">
        <v>10</v>
      </c>
      <c r="E3" t="s">
        <v>11</v>
      </c>
    </row>
    <row r="4" spans="1:5">
      <c r="A4" t="s">
        <v>12</v>
      </c>
      <c r="B4" t="s">
        <v>13</v>
      </c>
      <c r="C4" t="s">
        <v>14</v>
      </c>
      <c r="E4" t="s">
        <v>15</v>
      </c>
    </row>
    <row r="5" spans="1:5">
      <c r="A5" t="s">
        <v>16</v>
      </c>
      <c r="C5" t="s">
        <v>17</v>
      </c>
      <c r="E5" t="s">
        <v>18</v>
      </c>
    </row>
    <row r="6" spans="1:5">
      <c r="A6" t="s">
        <v>19</v>
      </c>
      <c r="C6" t="s">
        <v>20</v>
      </c>
      <c r="E6" t="s">
        <v>21</v>
      </c>
    </row>
    <row r="7" spans="1:5">
      <c r="A7" t="s">
        <v>22</v>
      </c>
      <c r="C7" t="s">
        <v>23</v>
      </c>
      <c r="E7" t="s">
        <v>24</v>
      </c>
    </row>
    <row r="8" spans="1:5">
      <c r="C8"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0"/>
  <sheetViews>
    <sheetView workbookViewId="0"/>
  </sheetViews>
  <sheetFormatPr baseColWidth="10" defaultColWidth="8.83203125" defaultRowHeight="14"/>
  <cols>
    <col min="1" max="13" width="16" customWidth="1"/>
    <col min="14" max="14" width="60" customWidth="1"/>
    <col min="15" max="15" width="16" customWidth="1"/>
  </cols>
  <sheetData>
    <row r="1" spans="1:33" ht="21">
      <c r="A1" s="20" t="s">
        <v>26</v>
      </c>
      <c r="B1" s="20"/>
      <c r="C1" s="20"/>
      <c r="D1" s="20"/>
      <c r="E1" s="20"/>
      <c r="F1" s="20"/>
      <c r="G1" s="20"/>
      <c r="H1" s="20"/>
      <c r="I1" s="20"/>
      <c r="J1" s="20"/>
      <c r="K1" s="20"/>
      <c r="L1" s="20"/>
      <c r="M1" s="20"/>
      <c r="N1" s="20"/>
      <c r="O1" s="20"/>
      <c r="P1" s="2"/>
      <c r="Q1" s="2"/>
      <c r="R1" s="2"/>
      <c r="S1" s="2"/>
      <c r="T1" s="2"/>
      <c r="U1" s="2"/>
      <c r="V1" s="2"/>
      <c r="W1" s="2"/>
      <c r="X1" s="2"/>
      <c r="Y1" s="2"/>
      <c r="Z1" s="2"/>
      <c r="AA1" s="2"/>
      <c r="AB1" s="2"/>
      <c r="AC1" s="2"/>
      <c r="AD1" s="2"/>
      <c r="AE1" s="2"/>
      <c r="AF1" s="2"/>
      <c r="AG1" s="2"/>
    </row>
    <row r="2" spans="1:33" ht="48">
      <c r="A2" s="1" t="s">
        <v>27</v>
      </c>
      <c r="B2" s="1" t="s">
        <v>28</v>
      </c>
      <c r="C2" s="1" t="s">
        <v>29</v>
      </c>
      <c r="D2" s="1" t="s">
        <v>30</v>
      </c>
      <c r="E2" s="1" t="s">
        <v>31</v>
      </c>
      <c r="F2" s="1" t="s">
        <v>32</v>
      </c>
      <c r="G2" s="1" t="s">
        <v>33</v>
      </c>
      <c r="H2" s="1" t="s">
        <v>34</v>
      </c>
      <c r="I2" s="1" t="s">
        <v>35</v>
      </c>
      <c r="J2" s="1" t="s">
        <v>36</v>
      </c>
      <c r="K2" s="1" t="s">
        <v>37</v>
      </c>
      <c r="L2" s="1" t="s">
        <v>38</v>
      </c>
      <c r="M2" s="1" t="s">
        <v>39</v>
      </c>
      <c r="N2" s="1" t="s">
        <v>40</v>
      </c>
      <c r="O2" s="1" t="s">
        <v>41</v>
      </c>
      <c r="P2" s="2"/>
      <c r="Q2" s="2"/>
      <c r="R2" s="2"/>
      <c r="S2" s="2"/>
      <c r="T2" s="2"/>
      <c r="U2" s="2"/>
      <c r="V2" s="2"/>
      <c r="W2" s="2"/>
      <c r="X2" s="2"/>
      <c r="Y2" s="2"/>
      <c r="Z2" s="2"/>
      <c r="AA2" s="2"/>
      <c r="AB2" s="2"/>
      <c r="AC2" s="2"/>
      <c r="AD2" s="2"/>
      <c r="AE2" s="2"/>
      <c r="AF2" s="2"/>
      <c r="AG2" s="2"/>
    </row>
    <row r="3" spans="1:33" ht="45">
      <c r="A3" s="19" t="s">
        <v>4</v>
      </c>
      <c r="B3" s="19">
        <v>150</v>
      </c>
      <c r="C3" s="19">
        <v>50</v>
      </c>
      <c r="D3" s="19">
        <v>0</v>
      </c>
      <c r="E3" s="19">
        <v>185</v>
      </c>
      <c r="F3" s="19">
        <v>500</v>
      </c>
      <c r="G3" s="19">
        <v>20</v>
      </c>
      <c r="H3" s="19">
        <v>750</v>
      </c>
      <c r="I3" s="19">
        <v>0</v>
      </c>
      <c r="J3" s="19">
        <v>90</v>
      </c>
      <c r="K3" s="19">
        <v>48</v>
      </c>
      <c r="L3" s="19">
        <v>120</v>
      </c>
      <c r="M3" s="19">
        <v>12</v>
      </c>
      <c r="N3" s="2" t="s">
        <v>42</v>
      </c>
      <c r="O3" s="2" t="s">
        <v>43</v>
      </c>
      <c r="P3" s="2"/>
      <c r="Q3" s="2"/>
      <c r="R3" s="2"/>
      <c r="S3" s="2"/>
      <c r="T3" s="2"/>
      <c r="U3" s="2"/>
      <c r="V3" s="2"/>
      <c r="W3" s="2"/>
      <c r="X3" s="2"/>
      <c r="Y3" s="2"/>
      <c r="Z3" s="2"/>
      <c r="AA3" s="2"/>
      <c r="AB3" s="2"/>
      <c r="AC3" s="2"/>
      <c r="AD3" s="2"/>
      <c r="AE3" s="2"/>
      <c r="AF3" s="2"/>
      <c r="AG3" s="2"/>
    </row>
    <row r="4" spans="1:33" ht="45">
      <c r="A4" s="19" t="s">
        <v>8</v>
      </c>
      <c r="B4" s="19">
        <v>150</v>
      </c>
      <c r="C4" s="19">
        <v>40</v>
      </c>
      <c r="D4" s="19">
        <v>0</v>
      </c>
      <c r="E4" s="19">
        <v>150</v>
      </c>
      <c r="F4" s="19">
        <v>500</v>
      </c>
      <c r="G4" s="19">
        <v>20</v>
      </c>
      <c r="H4" s="19">
        <v>0</v>
      </c>
      <c r="I4" s="19">
        <v>79</v>
      </c>
      <c r="J4" s="19">
        <v>60</v>
      </c>
      <c r="K4" s="19">
        <v>48</v>
      </c>
      <c r="L4" s="19">
        <v>120</v>
      </c>
      <c r="M4" s="19">
        <v>12</v>
      </c>
      <c r="N4" s="2" t="s">
        <v>44</v>
      </c>
      <c r="O4" s="2" t="s">
        <v>43</v>
      </c>
      <c r="P4" s="2"/>
      <c r="Q4" s="2"/>
      <c r="R4" s="2"/>
      <c r="S4" s="2"/>
      <c r="T4" s="2"/>
      <c r="U4" s="2"/>
      <c r="V4" s="2"/>
      <c r="W4" s="2"/>
      <c r="X4" s="2"/>
      <c r="Y4" s="2"/>
      <c r="Z4" s="2"/>
      <c r="AA4" s="2"/>
      <c r="AB4" s="2"/>
      <c r="AC4" s="2"/>
      <c r="AD4" s="2"/>
      <c r="AE4" s="2"/>
      <c r="AF4" s="2"/>
      <c r="AG4" s="2"/>
    </row>
    <row r="5" spans="1:33" ht="60">
      <c r="A5" s="19" t="s">
        <v>12</v>
      </c>
      <c r="B5" s="19">
        <v>75</v>
      </c>
      <c r="C5" s="19">
        <v>20</v>
      </c>
      <c r="D5" s="19">
        <v>0</v>
      </c>
      <c r="E5" s="19">
        <v>100</v>
      </c>
      <c r="F5" s="19">
        <v>250</v>
      </c>
      <c r="G5" s="19">
        <v>8</v>
      </c>
      <c r="H5" s="19">
        <v>250</v>
      </c>
      <c r="I5" s="19">
        <v>0</v>
      </c>
      <c r="J5" s="19">
        <v>35</v>
      </c>
      <c r="K5" s="19">
        <v>48</v>
      </c>
      <c r="L5" s="19">
        <v>120</v>
      </c>
      <c r="M5" s="19">
        <v>12</v>
      </c>
      <c r="N5" s="2" t="s">
        <v>45</v>
      </c>
      <c r="O5" s="2" t="s">
        <v>43</v>
      </c>
      <c r="P5" s="2"/>
      <c r="Q5" s="2"/>
      <c r="R5" s="2"/>
      <c r="S5" s="2"/>
      <c r="T5" s="2"/>
      <c r="U5" s="2"/>
      <c r="V5" s="2"/>
      <c r="W5" s="2"/>
      <c r="X5" s="2"/>
      <c r="Y5" s="2"/>
      <c r="Z5" s="2"/>
      <c r="AA5" s="2"/>
      <c r="AB5" s="2"/>
      <c r="AC5" s="2"/>
      <c r="AD5" s="2"/>
      <c r="AE5" s="2"/>
      <c r="AF5" s="2"/>
      <c r="AG5" s="2"/>
    </row>
    <row r="6" spans="1:33" ht="45">
      <c r="A6" s="19" t="s">
        <v>16</v>
      </c>
      <c r="B6" s="19">
        <v>1200</v>
      </c>
      <c r="C6" s="19">
        <v>0</v>
      </c>
      <c r="D6" s="19">
        <v>20000</v>
      </c>
      <c r="E6" s="19">
        <v>3000</v>
      </c>
      <c r="F6" s="19">
        <v>5500</v>
      </c>
      <c r="G6" s="19">
        <v>500</v>
      </c>
      <c r="H6" s="19">
        <v>0</v>
      </c>
      <c r="I6" s="19">
        <v>1000</v>
      </c>
      <c r="J6" s="19">
        <v>750</v>
      </c>
      <c r="K6" s="19">
        <v>48</v>
      </c>
      <c r="L6" s="19">
        <v>120</v>
      </c>
      <c r="M6" s="19">
        <v>12</v>
      </c>
      <c r="N6" s="2" t="s">
        <v>46</v>
      </c>
      <c r="O6" s="2" t="s">
        <v>47</v>
      </c>
      <c r="P6" s="2"/>
      <c r="Q6" s="2"/>
      <c r="R6" s="2"/>
      <c r="S6" s="2"/>
      <c r="T6" s="2"/>
      <c r="U6" s="2"/>
      <c r="V6" s="2"/>
      <c r="W6" s="2"/>
      <c r="X6" s="2"/>
      <c r="Y6" s="2"/>
      <c r="Z6" s="2"/>
      <c r="AA6" s="2"/>
      <c r="AB6" s="2"/>
      <c r="AC6" s="2"/>
      <c r="AD6" s="2"/>
      <c r="AE6" s="2"/>
      <c r="AF6" s="2"/>
      <c r="AG6" s="2"/>
    </row>
    <row r="7" spans="1:33" ht="45">
      <c r="A7" s="19" t="s">
        <v>19</v>
      </c>
      <c r="B7" s="19">
        <v>150</v>
      </c>
      <c r="C7" s="19">
        <v>75</v>
      </c>
      <c r="D7" s="19">
        <v>0</v>
      </c>
      <c r="E7" s="19">
        <v>250</v>
      </c>
      <c r="F7" s="19">
        <v>900</v>
      </c>
      <c r="G7" s="19">
        <v>0</v>
      </c>
      <c r="H7" s="19">
        <v>1000</v>
      </c>
      <c r="I7" s="19">
        <v>0</v>
      </c>
      <c r="J7" s="19">
        <v>100</v>
      </c>
      <c r="K7" s="19">
        <v>48</v>
      </c>
      <c r="L7" s="19">
        <v>120</v>
      </c>
      <c r="M7" s="19">
        <v>12</v>
      </c>
      <c r="N7" s="2" t="s">
        <v>48</v>
      </c>
      <c r="O7" s="2" t="s">
        <v>49</v>
      </c>
      <c r="P7" s="2"/>
      <c r="Q7" s="2"/>
      <c r="R7" s="2"/>
      <c r="S7" s="2"/>
      <c r="T7" s="2"/>
      <c r="U7" s="2"/>
      <c r="V7" s="2"/>
      <c r="W7" s="2"/>
      <c r="X7" s="2"/>
      <c r="Y7" s="2"/>
      <c r="Z7" s="2"/>
      <c r="AA7" s="2"/>
      <c r="AB7" s="2"/>
      <c r="AC7" s="2"/>
      <c r="AD7" s="2"/>
      <c r="AE7" s="2"/>
      <c r="AF7" s="2"/>
      <c r="AG7" s="2"/>
    </row>
    <row r="8" spans="1:33" ht="45">
      <c r="A8" s="19" t="s">
        <v>22</v>
      </c>
      <c r="B8" s="19">
        <v>700</v>
      </c>
      <c r="C8" s="19">
        <v>250</v>
      </c>
      <c r="D8" s="19">
        <v>0</v>
      </c>
      <c r="E8" s="19">
        <v>800</v>
      </c>
      <c r="F8" s="19">
        <v>3000</v>
      </c>
      <c r="G8" s="19">
        <v>100</v>
      </c>
      <c r="H8" s="19">
        <v>4500</v>
      </c>
      <c r="I8" s="19">
        <v>0</v>
      </c>
      <c r="J8" s="19">
        <v>650</v>
      </c>
      <c r="K8" s="19">
        <v>48</v>
      </c>
      <c r="L8" s="19">
        <v>120</v>
      </c>
      <c r="M8" s="19">
        <v>12</v>
      </c>
      <c r="N8" s="2" t="s">
        <v>50</v>
      </c>
      <c r="O8" s="2" t="s">
        <v>43</v>
      </c>
      <c r="P8" s="2"/>
      <c r="Q8" s="2"/>
      <c r="R8" s="2"/>
      <c r="S8" s="2"/>
      <c r="T8" s="2"/>
      <c r="U8" s="2"/>
      <c r="V8" s="2"/>
      <c r="W8" s="2"/>
      <c r="X8" s="2"/>
      <c r="Y8" s="2"/>
      <c r="Z8" s="2"/>
      <c r="AA8" s="2"/>
      <c r="AB8" s="2"/>
      <c r="AC8" s="2"/>
      <c r="AD8" s="2"/>
      <c r="AE8" s="2"/>
      <c r="AF8" s="2"/>
      <c r="AG8" s="2"/>
    </row>
    <row r="9" spans="1:33">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row>
    <row r="10" spans="1:33">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33">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O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workbookViewId="0"/>
  </sheetViews>
  <sheetFormatPr baseColWidth="10" defaultColWidth="8.83203125" defaultRowHeight="14"/>
  <cols>
    <col min="1" max="1" width="12" customWidth="1"/>
    <col min="2" max="2" width="28" customWidth="1"/>
    <col min="3" max="3" width="70" customWidth="1"/>
    <col min="4" max="8" width="14" customWidth="1"/>
  </cols>
  <sheetData>
    <row r="1" spans="1:8">
      <c r="A1" s="21" t="s">
        <v>51</v>
      </c>
      <c r="B1" s="21"/>
      <c r="C1" s="21"/>
      <c r="D1" s="21"/>
      <c r="E1" s="21"/>
      <c r="F1" s="21"/>
      <c r="G1" s="21"/>
      <c r="H1" s="21"/>
    </row>
    <row r="2" spans="1:8">
      <c r="A2" s="21"/>
      <c r="B2" s="21"/>
      <c r="C2" s="21"/>
      <c r="D2" s="21"/>
      <c r="E2" s="21"/>
      <c r="F2" s="21"/>
      <c r="G2" s="21"/>
      <c r="H2" s="21"/>
    </row>
    <row r="4" spans="1:8" ht="15">
      <c r="A4" s="22" t="s">
        <v>52</v>
      </c>
      <c r="B4" s="22"/>
      <c r="C4" s="22"/>
      <c r="D4" s="22"/>
      <c r="E4" s="22"/>
      <c r="F4" s="22"/>
      <c r="G4" s="22"/>
      <c r="H4" s="22"/>
    </row>
    <row r="5" spans="1:8">
      <c r="A5" s="23" t="s">
        <v>53</v>
      </c>
      <c r="B5" s="23"/>
      <c r="C5" s="23"/>
      <c r="D5" s="23"/>
      <c r="E5" s="23"/>
      <c r="F5" s="23"/>
      <c r="G5" s="23"/>
      <c r="H5" s="23"/>
    </row>
    <row r="6" spans="1:8">
      <c r="A6" s="23"/>
      <c r="B6" s="23"/>
      <c r="C6" s="23"/>
      <c r="D6" s="23"/>
      <c r="E6" s="23"/>
      <c r="F6" s="23"/>
      <c r="G6" s="23"/>
      <c r="H6" s="23"/>
    </row>
    <row r="7" spans="1:8">
      <c r="A7" s="23"/>
      <c r="B7" s="23"/>
      <c r="C7" s="23"/>
      <c r="D7" s="23"/>
      <c r="E7" s="23"/>
      <c r="F7" s="23"/>
      <c r="G7" s="23"/>
      <c r="H7" s="23"/>
    </row>
    <row r="9" spans="1:8" ht="16">
      <c r="A9" s="1" t="s">
        <v>54</v>
      </c>
      <c r="B9" s="1" t="s">
        <v>55</v>
      </c>
      <c r="C9" s="1" t="s">
        <v>56</v>
      </c>
    </row>
    <row r="10" spans="1:8">
      <c r="A10" t="s">
        <v>57</v>
      </c>
      <c r="B10" t="s">
        <v>58</v>
      </c>
      <c r="C10" t="s">
        <v>59</v>
      </c>
    </row>
    <row r="11" spans="1:8">
      <c r="A11" t="s">
        <v>60</v>
      </c>
      <c r="B11" t="s">
        <v>61</v>
      </c>
      <c r="C11" t="s">
        <v>62</v>
      </c>
    </row>
    <row r="12" spans="1:8">
      <c r="A12" t="s">
        <v>63</v>
      </c>
      <c r="B12" t="s">
        <v>64</v>
      </c>
      <c r="C12" t="s">
        <v>65</v>
      </c>
    </row>
    <row r="13" spans="1:8">
      <c r="A13" t="s">
        <v>66</v>
      </c>
      <c r="B13" t="s">
        <v>67</v>
      </c>
      <c r="C13" t="s">
        <v>68</v>
      </c>
    </row>
    <row r="14" spans="1:8">
      <c r="A14" t="s">
        <v>69</v>
      </c>
      <c r="B14" t="s">
        <v>70</v>
      </c>
      <c r="C14" t="s">
        <v>71</v>
      </c>
    </row>
    <row r="15" spans="1:8">
      <c r="A15" t="s">
        <v>72</v>
      </c>
      <c r="B15" t="s">
        <v>73</v>
      </c>
      <c r="C15" t="s">
        <v>74</v>
      </c>
    </row>
    <row r="16" spans="1:8">
      <c r="A16" t="s">
        <v>75</v>
      </c>
      <c r="B16" t="s">
        <v>76</v>
      </c>
      <c r="C16" t="s">
        <v>77</v>
      </c>
    </row>
    <row r="18" spans="1:8" ht="15">
      <c r="A18" s="22" t="s">
        <v>78</v>
      </c>
      <c r="B18" s="22"/>
      <c r="C18" s="22"/>
      <c r="D18" s="22"/>
      <c r="E18" s="22"/>
      <c r="F18" s="22"/>
      <c r="G18" s="22"/>
      <c r="H18" s="22"/>
    </row>
    <row r="19" spans="1:8">
      <c r="A19" s="23" t="s">
        <v>79</v>
      </c>
      <c r="B19" s="23"/>
      <c r="C19" s="23"/>
      <c r="D19" s="23"/>
      <c r="E19" s="23"/>
      <c r="F19" s="23"/>
      <c r="G19" s="23"/>
      <c r="H19" s="23"/>
    </row>
    <row r="20" spans="1:8">
      <c r="A20" s="23" t="s">
        <v>80</v>
      </c>
      <c r="B20" s="23"/>
      <c r="C20" s="23"/>
      <c r="D20" s="23"/>
      <c r="E20" s="23"/>
      <c r="F20" s="23"/>
      <c r="G20" s="23"/>
      <c r="H20" s="23"/>
    </row>
    <row r="21" spans="1:8">
      <c r="A21" s="23" t="s">
        <v>81</v>
      </c>
      <c r="B21" s="23"/>
      <c r="C21" s="23"/>
      <c r="D21" s="23"/>
      <c r="E21" s="23"/>
      <c r="F21" s="23"/>
      <c r="G21" s="23"/>
      <c r="H21" s="23"/>
    </row>
    <row r="22" spans="1:8">
      <c r="A22" s="23" t="s">
        <v>82</v>
      </c>
      <c r="B22" s="23"/>
      <c r="C22" s="23"/>
      <c r="D22" s="23"/>
      <c r="E22" s="23"/>
      <c r="F22" s="23"/>
      <c r="G22" s="23"/>
      <c r="H22" s="23"/>
    </row>
    <row r="23" spans="1:8">
      <c r="A23" s="23" t="s">
        <v>83</v>
      </c>
      <c r="B23" s="23"/>
      <c r="C23" s="23"/>
      <c r="D23" s="23"/>
      <c r="E23" s="23"/>
      <c r="F23" s="23"/>
      <c r="G23" s="23"/>
      <c r="H23" s="23"/>
    </row>
    <row r="24" spans="1:8">
      <c r="A24" s="23" t="s">
        <v>84</v>
      </c>
      <c r="B24" s="23"/>
      <c r="C24" s="23"/>
      <c r="D24" s="23"/>
      <c r="E24" s="23"/>
      <c r="F24" s="23"/>
      <c r="G24" s="23"/>
      <c r="H24" s="23"/>
    </row>
  </sheetData>
  <mergeCells count="10">
    <mergeCell ref="A20:H20"/>
    <mergeCell ref="A21:H21"/>
    <mergeCell ref="A22:H22"/>
    <mergeCell ref="A23:H23"/>
    <mergeCell ref="A24:H24"/>
    <mergeCell ref="A1:H2"/>
    <mergeCell ref="A4:H4"/>
    <mergeCell ref="A5:H7"/>
    <mergeCell ref="A18:H18"/>
    <mergeCell ref="A19:H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6"/>
  <sheetViews>
    <sheetView workbookViewId="0"/>
  </sheetViews>
  <sheetFormatPr baseColWidth="10" defaultColWidth="8.83203125" defaultRowHeight="14"/>
  <cols>
    <col min="1" max="1" width="38" customWidth="1"/>
    <col min="2" max="2" width="22" customWidth="1"/>
    <col min="3" max="3" width="55" customWidth="1"/>
  </cols>
  <sheetData>
    <row r="1" spans="1:4" ht="21">
      <c r="A1" s="21" t="s">
        <v>58</v>
      </c>
      <c r="B1" s="21"/>
      <c r="C1" s="21"/>
      <c r="D1" s="21"/>
    </row>
    <row r="3" spans="1:4" ht="16">
      <c r="A3" s="1" t="s">
        <v>85</v>
      </c>
      <c r="B3" s="1" t="s">
        <v>86</v>
      </c>
      <c r="C3" s="1" t="s">
        <v>87</v>
      </c>
    </row>
    <row r="4" spans="1:4">
      <c r="A4" t="s">
        <v>88</v>
      </c>
      <c r="B4" s="3"/>
      <c r="C4" t="s">
        <v>89</v>
      </c>
    </row>
    <row r="5" spans="1:4">
      <c r="A5" t="s">
        <v>27</v>
      </c>
      <c r="B5" s="3" t="s">
        <v>4</v>
      </c>
      <c r="C5" t="s">
        <v>90</v>
      </c>
    </row>
    <row r="6" spans="1:4">
      <c r="A6" t="s">
        <v>91</v>
      </c>
      <c r="B6" s="3"/>
      <c r="C6" t="s">
        <v>92</v>
      </c>
    </row>
    <row r="7" spans="1:4">
      <c r="A7" t="s">
        <v>93</v>
      </c>
      <c r="B7" s="3">
        <v>3</v>
      </c>
      <c r="C7" t="s">
        <v>94</v>
      </c>
    </row>
    <row r="8" spans="1:4">
      <c r="A8" t="s">
        <v>95</v>
      </c>
      <c r="B8" s="3"/>
      <c r="C8" t="s">
        <v>94</v>
      </c>
    </row>
    <row r="9" spans="1:4">
      <c r="A9" t="s">
        <v>96</v>
      </c>
      <c r="B9" s="3">
        <v>5</v>
      </c>
      <c r="C9" t="s">
        <v>94</v>
      </c>
    </row>
    <row r="10" spans="1:4">
      <c r="A10" t="s">
        <v>97</v>
      </c>
      <c r="B10" s="3"/>
      <c r="C10" t="s">
        <v>98</v>
      </c>
    </row>
    <row r="11" spans="1:4">
      <c r="A11" t="s">
        <v>99</v>
      </c>
      <c r="B11" s="3"/>
      <c r="C11" t="s">
        <v>94</v>
      </c>
    </row>
    <row r="12" spans="1:4">
      <c r="A12" t="s">
        <v>100</v>
      </c>
      <c r="B12" s="3"/>
      <c r="C12" t="s">
        <v>94</v>
      </c>
    </row>
    <row r="13" spans="1:4">
      <c r="A13" t="s">
        <v>101</v>
      </c>
      <c r="B13" s="3"/>
      <c r="C13" t="s">
        <v>94</v>
      </c>
    </row>
    <row r="14" spans="1:4">
      <c r="A14" t="s">
        <v>102</v>
      </c>
      <c r="B14" s="3" t="s">
        <v>103</v>
      </c>
      <c r="C14" t="s">
        <v>104</v>
      </c>
    </row>
    <row r="15" spans="1:4">
      <c r="A15" t="s">
        <v>105</v>
      </c>
      <c r="B15" s="3" t="s">
        <v>106</v>
      </c>
      <c r="C15" t="s">
        <v>107</v>
      </c>
    </row>
    <row r="16" spans="1:4">
      <c r="A16" t="s">
        <v>108</v>
      </c>
      <c r="B16" s="3" t="s">
        <v>106</v>
      </c>
      <c r="C16" t="s">
        <v>107</v>
      </c>
    </row>
    <row r="17" spans="1:3">
      <c r="A17" t="s">
        <v>109</v>
      </c>
      <c r="B17" s="3" t="s">
        <v>106</v>
      </c>
      <c r="C17" t="s">
        <v>107</v>
      </c>
    </row>
    <row r="18" spans="1:3">
      <c r="A18" t="s">
        <v>110</v>
      </c>
      <c r="B18" s="3" t="s">
        <v>106</v>
      </c>
      <c r="C18" t="s">
        <v>107</v>
      </c>
    </row>
    <row r="19" spans="1:3">
      <c r="A19" t="s">
        <v>111</v>
      </c>
      <c r="B19" s="3" t="s">
        <v>106</v>
      </c>
      <c r="C19" t="s">
        <v>107</v>
      </c>
    </row>
    <row r="20" spans="1:3">
      <c r="A20" t="s">
        <v>112</v>
      </c>
      <c r="B20" s="3" t="s">
        <v>106</v>
      </c>
      <c r="C20" t="s">
        <v>107</v>
      </c>
    </row>
    <row r="21" spans="1:3">
      <c r="A21" t="s">
        <v>113</v>
      </c>
      <c r="B21" s="3" t="s">
        <v>106</v>
      </c>
      <c r="C21" t="s">
        <v>107</v>
      </c>
    </row>
    <row r="22" spans="1:3">
      <c r="A22" t="s">
        <v>114</v>
      </c>
      <c r="B22" s="3">
        <v>10</v>
      </c>
      <c r="C22" t="s">
        <v>115</v>
      </c>
    </row>
    <row r="23" spans="1:3">
      <c r="A23" t="s">
        <v>116</v>
      </c>
      <c r="B23" s="4">
        <v>0.5</v>
      </c>
      <c r="C23" t="s">
        <v>117</v>
      </c>
    </row>
    <row r="24" spans="1:3">
      <c r="A24" t="s">
        <v>118</v>
      </c>
      <c r="B24" s="5"/>
      <c r="C24" t="s">
        <v>119</v>
      </c>
    </row>
    <row r="25" spans="1:3">
      <c r="A25" t="s">
        <v>120</v>
      </c>
      <c r="B25" s="5"/>
      <c r="C25" t="s">
        <v>119</v>
      </c>
    </row>
    <row r="26" spans="1:3">
      <c r="A26" t="s">
        <v>121</v>
      </c>
      <c r="B26" s="5">
        <v>0</v>
      </c>
      <c r="C26" t="s">
        <v>122</v>
      </c>
    </row>
  </sheetData>
  <mergeCells count="1">
    <mergeCell ref="A1:D1"/>
  </mergeCells>
  <dataValidations count="1">
    <dataValidation type="list" sqref="B15:B21" xr:uid="{00000000-0002-0000-0300-000001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300-000000000000}">
          <x14:formula1>
            <xm:f>Lists!$A$2:$A$7</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0"/>
  <sheetViews>
    <sheetView tabSelected="1" workbookViewId="0">
      <selection activeCell="G20" sqref="G20"/>
    </sheetView>
  </sheetViews>
  <sheetFormatPr baseColWidth="10" defaultColWidth="8.83203125" defaultRowHeight="14"/>
  <cols>
    <col min="1" max="1" width="26" customWidth="1"/>
    <col min="2" max="6" width="18" customWidth="1"/>
    <col min="7" max="7" width="72" customWidth="1"/>
  </cols>
  <sheetData>
    <row r="1" spans="1:33" ht="21">
      <c r="A1" s="20" t="s">
        <v>123</v>
      </c>
      <c r="B1" s="20"/>
      <c r="C1" s="20"/>
      <c r="D1" s="20"/>
      <c r="E1" s="20"/>
      <c r="F1" s="20"/>
      <c r="G1" s="20"/>
      <c r="H1" s="2"/>
      <c r="I1" s="2"/>
      <c r="J1" s="2"/>
      <c r="K1" s="2"/>
      <c r="L1" s="2"/>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32">
      <c r="A3" s="1" t="s">
        <v>124</v>
      </c>
      <c r="B3" s="1" t="s">
        <v>125</v>
      </c>
      <c r="C3" s="1" t="s">
        <v>126</v>
      </c>
      <c r="D3" s="1" t="s">
        <v>127</v>
      </c>
      <c r="E3" s="1" t="s">
        <v>128</v>
      </c>
      <c r="F3" s="1" t="s">
        <v>129</v>
      </c>
      <c r="G3" s="1" t="s">
        <v>87</v>
      </c>
      <c r="H3" s="2"/>
      <c r="I3" s="2"/>
      <c r="J3" s="2"/>
      <c r="K3" s="2"/>
      <c r="L3" s="2"/>
      <c r="M3" s="2"/>
      <c r="N3" s="2"/>
      <c r="O3" s="2"/>
      <c r="P3" s="2"/>
      <c r="Q3" s="2"/>
      <c r="R3" s="2"/>
      <c r="S3" s="2"/>
      <c r="T3" s="2"/>
      <c r="U3" s="2"/>
      <c r="V3" s="2"/>
      <c r="W3" s="2"/>
      <c r="X3" s="2"/>
      <c r="Y3" s="2"/>
      <c r="Z3" s="2"/>
      <c r="AA3" s="2"/>
      <c r="AB3" s="2"/>
      <c r="AC3" s="2"/>
      <c r="AD3" s="2"/>
      <c r="AE3" s="2"/>
      <c r="AF3" s="2"/>
      <c r="AG3" s="2"/>
    </row>
    <row r="4" spans="1:33" ht="30">
      <c r="A4" s="2" t="s">
        <v>6</v>
      </c>
      <c r="B4" s="6"/>
      <c r="C4" s="6"/>
      <c r="D4" s="2">
        <f t="shared" ref="D4:D10" si="0">C4-B4</f>
        <v>0</v>
      </c>
      <c r="E4" s="7">
        <f t="shared" ref="E4:E10" si="1">MAX(0,(5-B4)/5)</f>
        <v>1</v>
      </c>
      <c r="F4" s="6"/>
      <c r="G4" s="2" t="s">
        <v>130</v>
      </c>
      <c r="H4" s="2"/>
      <c r="I4" s="2"/>
      <c r="J4" s="2"/>
      <c r="K4" s="2"/>
      <c r="L4" s="2"/>
      <c r="M4" s="2"/>
      <c r="N4" s="2"/>
      <c r="O4" s="2"/>
      <c r="P4" s="2"/>
      <c r="Q4" s="2"/>
      <c r="R4" s="2"/>
      <c r="S4" s="2"/>
      <c r="T4" s="2"/>
      <c r="U4" s="2"/>
      <c r="V4" s="2"/>
      <c r="W4" s="2"/>
      <c r="X4" s="2"/>
      <c r="Y4" s="2"/>
      <c r="Z4" s="2"/>
      <c r="AA4" s="2"/>
      <c r="AB4" s="2"/>
      <c r="AC4" s="2"/>
      <c r="AD4" s="2"/>
      <c r="AE4" s="2"/>
      <c r="AF4" s="2"/>
      <c r="AG4" s="2"/>
    </row>
    <row r="5" spans="1:33" ht="30">
      <c r="A5" s="2" t="s">
        <v>10</v>
      </c>
      <c r="B5" s="6"/>
      <c r="C5" s="6"/>
      <c r="D5" s="2">
        <f t="shared" si="0"/>
        <v>0</v>
      </c>
      <c r="E5" s="7">
        <f t="shared" si="1"/>
        <v>1</v>
      </c>
      <c r="F5" s="6"/>
      <c r="G5" s="2" t="s">
        <v>131</v>
      </c>
      <c r="H5" s="2"/>
      <c r="I5" s="2"/>
      <c r="J5" s="2"/>
      <c r="K5" s="2"/>
      <c r="L5" s="2"/>
      <c r="M5" s="2"/>
      <c r="N5" s="2"/>
      <c r="O5" s="2"/>
      <c r="P5" s="2"/>
      <c r="Q5" s="2"/>
      <c r="R5" s="2"/>
      <c r="S5" s="2"/>
      <c r="T5" s="2"/>
      <c r="U5" s="2"/>
      <c r="V5" s="2"/>
      <c r="W5" s="2"/>
      <c r="X5" s="2"/>
      <c r="Y5" s="2"/>
      <c r="Z5" s="2"/>
      <c r="AA5" s="2"/>
      <c r="AB5" s="2"/>
      <c r="AC5" s="2"/>
      <c r="AD5" s="2"/>
      <c r="AE5" s="2"/>
      <c r="AF5" s="2"/>
      <c r="AG5" s="2"/>
    </row>
    <row r="6" spans="1:33" ht="30">
      <c r="A6" s="2" t="s">
        <v>14</v>
      </c>
      <c r="B6" s="6"/>
      <c r="C6" s="6"/>
      <c r="D6" s="2">
        <f t="shared" si="0"/>
        <v>0</v>
      </c>
      <c r="E6" s="7">
        <f t="shared" si="1"/>
        <v>1</v>
      </c>
      <c r="F6" s="6"/>
      <c r="G6" s="2" t="s">
        <v>132</v>
      </c>
      <c r="H6" s="2"/>
      <c r="I6" s="2"/>
      <c r="J6" s="2"/>
      <c r="K6" s="2"/>
      <c r="L6" s="2"/>
      <c r="M6" s="2"/>
      <c r="N6" s="2"/>
      <c r="O6" s="2"/>
      <c r="P6" s="2"/>
      <c r="Q6" s="2"/>
      <c r="R6" s="2"/>
      <c r="S6" s="2"/>
      <c r="T6" s="2"/>
      <c r="U6" s="2"/>
      <c r="V6" s="2"/>
      <c r="W6" s="2"/>
      <c r="X6" s="2"/>
      <c r="Y6" s="2"/>
      <c r="Z6" s="2"/>
      <c r="AA6" s="2"/>
      <c r="AB6" s="2"/>
      <c r="AC6" s="2"/>
      <c r="AD6" s="2"/>
      <c r="AE6" s="2"/>
      <c r="AF6" s="2"/>
      <c r="AG6" s="2"/>
    </row>
    <row r="7" spans="1:33" ht="30">
      <c r="A7" s="2" t="s">
        <v>17</v>
      </c>
      <c r="B7" s="6"/>
      <c r="C7" s="6"/>
      <c r="D7" s="2">
        <f t="shared" si="0"/>
        <v>0</v>
      </c>
      <c r="E7" s="7">
        <f t="shared" si="1"/>
        <v>1</v>
      </c>
      <c r="F7" s="6"/>
      <c r="G7" s="2" t="s">
        <v>133</v>
      </c>
      <c r="H7" s="2"/>
      <c r="I7" s="2"/>
      <c r="J7" s="2"/>
      <c r="K7" s="2"/>
      <c r="L7" s="2"/>
      <c r="M7" s="2"/>
      <c r="N7" s="2"/>
      <c r="O7" s="2"/>
      <c r="P7" s="2"/>
      <c r="Q7" s="2"/>
      <c r="R7" s="2"/>
      <c r="S7" s="2"/>
      <c r="T7" s="2"/>
      <c r="U7" s="2"/>
      <c r="V7" s="2"/>
      <c r="W7" s="2"/>
      <c r="X7" s="2"/>
      <c r="Y7" s="2"/>
      <c r="Z7" s="2"/>
      <c r="AA7" s="2"/>
      <c r="AB7" s="2"/>
      <c r="AC7" s="2"/>
      <c r="AD7" s="2"/>
      <c r="AE7" s="2"/>
      <c r="AF7" s="2"/>
      <c r="AG7" s="2"/>
    </row>
    <row r="8" spans="1:33" ht="30">
      <c r="A8" s="2" t="s">
        <v>20</v>
      </c>
      <c r="B8" s="6"/>
      <c r="C8" s="6"/>
      <c r="D8" s="2">
        <f t="shared" si="0"/>
        <v>0</v>
      </c>
      <c r="E8" s="7">
        <f t="shared" si="1"/>
        <v>1</v>
      </c>
      <c r="F8" s="6"/>
      <c r="G8" s="2" t="s">
        <v>134</v>
      </c>
      <c r="H8" s="2"/>
      <c r="I8" s="2"/>
      <c r="J8" s="2"/>
      <c r="K8" s="2"/>
      <c r="L8" s="2"/>
      <c r="M8" s="2"/>
      <c r="N8" s="2"/>
      <c r="O8" s="2"/>
      <c r="P8" s="2"/>
      <c r="Q8" s="2"/>
      <c r="R8" s="2"/>
      <c r="S8" s="2"/>
      <c r="T8" s="2"/>
      <c r="U8" s="2"/>
      <c r="V8" s="2"/>
      <c r="W8" s="2"/>
      <c r="X8" s="2"/>
      <c r="Y8" s="2"/>
      <c r="Z8" s="2"/>
      <c r="AA8" s="2"/>
      <c r="AB8" s="2"/>
      <c r="AC8" s="2"/>
      <c r="AD8" s="2"/>
      <c r="AE8" s="2"/>
      <c r="AF8" s="2"/>
      <c r="AG8" s="2"/>
    </row>
    <row r="9" spans="1:33" ht="30">
      <c r="A9" s="2" t="s">
        <v>23</v>
      </c>
      <c r="B9" s="6"/>
      <c r="C9" s="6"/>
      <c r="D9" s="2">
        <f t="shared" si="0"/>
        <v>0</v>
      </c>
      <c r="E9" s="7">
        <f t="shared" si="1"/>
        <v>1</v>
      </c>
      <c r="F9" s="6"/>
      <c r="G9" s="2" t="s">
        <v>135</v>
      </c>
      <c r="H9" s="2"/>
      <c r="I9" s="2"/>
      <c r="J9" s="2"/>
      <c r="K9" s="2"/>
      <c r="L9" s="2"/>
      <c r="M9" s="2"/>
      <c r="N9" s="2"/>
      <c r="O9" s="2"/>
      <c r="P9" s="2"/>
      <c r="Q9" s="2"/>
      <c r="R9" s="2"/>
      <c r="S9" s="2"/>
      <c r="T9" s="2"/>
      <c r="U9" s="2"/>
      <c r="V9" s="2"/>
      <c r="W9" s="2"/>
      <c r="X9" s="2"/>
      <c r="Y9" s="2"/>
      <c r="Z9" s="2"/>
      <c r="AA9" s="2"/>
      <c r="AB9" s="2"/>
      <c r="AC9" s="2"/>
      <c r="AD9" s="2"/>
      <c r="AE9" s="2"/>
      <c r="AF9" s="2"/>
      <c r="AG9" s="2"/>
    </row>
    <row r="10" spans="1:33" ht="30">
      <c r="A10" s="2" t="s">
        <v>25</v>
      </c>
      <c r="B10" s="6"/>
      <c r="C10" s="6"/>
      <c r="D10" s="2">
        <f t="shared" si="0"/>
        <v>0</v>
      </c>
      <c r="E10" s="7">
        <f t="shared" si="1"/>
        <v>1</v>
      </c>
      <c r="F10" s="6"/>
      <c r="G10" s="2" t="s">
        <v>136</v>
      </c>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33">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G1"/>
  </mergeCells>
  <dataValidations count="1">
    <dataValidation sqref="F4:F10 B4:C10" xr:uid="{00000000-0002-0000-0400-000000000000}">
      <formula1>0</formula1>
      <formula2>5</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40"/>
  <sheetViews>
    <sheetView workbookViewId="0">
      <selection sqref="A1:Q1"/>
    </sheetView>
  </sheetViews>
  <sheetFormatPr baseColWidth="10" defaultColWidth="8.83203125" defaultRowHeight="14"/>
  <cols>
    <col min="1" max="1" width="26" customWidth="1"/>
    <col min="2" max="17" width="17" customWidth="1"/>
  </cols>
  <sheetData>
    <row r="1" spans="1:33" ht="21">
      <c r="A1" s="20" t="s">
        <v>137</v>
      </c>
      <c r="B1" s="20"/>
      <c r="C1" s="20"/>
      <c r="D1" s="20"/>
      <c r="E1" s="20"/>
      <c r="F1" s="20"/>
      <c r="G1" s="20"/>
      <c r="H1" s="20"/>
      <c r="I1" s="20"/>
      <c r="J1" s="20"/>
      <c r="K1" s="20"/>
      <c r="L1" s="20"/>
      <c r="M1" s="20"/>
      <c r="N1" s="20"/>
      <c r="O1" s="20"/>
      <c r="P1" s="20"/>
      <c r="Q1" s="20"/>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32">
      <c r="A3" s="1" t="s">
        <v>124</v>
      </c>
      <c r="B3" s="1" t="s">
        <v>138</v>
      </c>
      <c r="C3" s="1" t="s">
        <v>139</v>
      </c>
      <c r="D3" s="1" t="s">
        <v>140</v>
      </c>
      <c r="E3" s="1" t="s">
        <v>141</v>
      </c>
      <c r="F3" s="1" t="s">
        <v>142</v>
      </c>
      <c r="G3" s="1" t="s">
        <v>143</v>
      </c>
      <c r="H3" s="1" t="s">
        <v>144</v>
      </c>
      <c r="I3" s="1" t="s">
        <v>145</v>
      </c>
      <c r="J3" s="1" t="s">
        <v>146</v>
      </c>
      <c r="K3" s="1" t="s">
        <v>147</v>
      </c>
      <c r="L3" s="1" t="s">
        <v>148</v>
      </c>
      <c r="M3" s="1" t="s">
        <v>149</v>
      </c>
      <c r="N3" s="1" t="s">
        <v>150</v>
      </c>
      <c r="O3" s="1" t="s">
        <v>151</v>
      </c>
      <c r="P3" s="1" t="s">
        <v>152</v>
      </c>
      <c r="Q3" s="1" t="s">
        <v>153</v>
      </c>
      <c r="R3" s="2"/>
      <c r="S3" s="2"/>
      <c r="T3" s="2"/>
      <c r="U3" s="2"/>
      <c r="V3" s="2"/>
      <c r="W3" s="2"/>
      <c r="X3" s="2"/>
      <c r="Y3" s="2"/>
      <c r="Z3" s="2"/>
      <c r="AA3" s="2"/>
      <c r="AB3" s="2"/>
      <c r="AC3" s="2"/>
      <c r="AD3" s="2"/>
      <c r="AE3" s="2"/>
      <c r="AF3" s="2"/>
      <c r="AG3" s="2"/>
    </row>
    <row r="4" spans="1:33" ht="15">
      <c r="A4" s="2" t="s">
        <v>6</v>
      </c>
      <c r="B4" s="6">
        <v>1</v>
      </c>
      <c r="C4" s="6">
        <v>1</v>
      </c>
      <c r="D4" s="6">
        <v>1</v>
      </c>
      <c r="E4" s="6">
        <v>1</v>
      </c>
      <c r="F4" s="6">
        <v>1</v>
      </c>
      <c r="G4" s="2">
        <f t="shared" ref="G4:G10" si="0">SUM(B4:F4)</f>
        <v>5</v>
      </c>
      <c r="H4" s="7">
        <f t="shared" ref="H4:H10" si="1">G4/10</f>
        <v>0.5</v>
      </c>
      <c r="I4" s="6">
        <v>1</v>
      </c>
      <c r="J4" s="6">
        <v>1</v>
      </c>
      <c r="K4" s="6">
        <v>1</v>
      </c>
      <c r="L4" s="6">
        <v>1</v>
      </c>
      <c r="M4" s="6">
        <v>1</v>
      </c>
      <c r="N4" s="6">
        <v>1</v>
      </c>
      <c r="O4" s="6">
        <v>1</v>
      </c>
      <c r="P4" s="2">
        <f t="shared" ref="P4:P10" si="2">SUM(I4:O4)</f>
        <v>7</v>
      </c>
      <c r="Q4" s="7">
        <f t="shared" ref="Q4:Q10" si="3">P4/14</f>
        <v>0.5</v>
      </c>
      <c r="R4" s="2"/>
      <c r="S4" s="2"/>
      <c r="T4" s="2"/>
      <c r="U4" s="2"/>
      <c r="V4" s="2"/>
      <c r="W4" s="2"/>
      <c r="X4" s="2"/>
      <c r="Y4" s="2"/>
      <c r="Z4" s="2"/>
      <c r="AA4" s="2"/>
      <c r="AB4" s="2"/>
      <c r="AC4" s="2"/>
      <c r="AD4" s="2"/>
      <c r="AE4" s="2"/>
      <c r="AF4" s="2"/>
      <c r="AG4" s="2"/>
    </row>
    <row r="5" spans="1:33" ht="15">
      <c r="A5" s="2" t="s">
        <v>10</v>
      </c>
      <c r="B5" s="6">
        <v>1</v>
      </c>
      <c r="C5" s="6">
        <v>1</v>
      </c>
      <c r="D5" s="6">
        <v>1</v>
      </c>
      <c r="E5" s="6">
        <v>1</v>
      </c>
      <c r="F5" s="6">
        <v>1</v>
      </c>
      <c r="G5" s="2">
        <f t="shared" si="0"/>
        <v>5</v>
      </c>
      <c r="H5" s="7">
        <f t="shared" si="1"/>
        <v>0.5</v>
      </c>
      <c r="I5" s="6">
        <v>1</v>
      </c>
      <c r="J5" s="6">
        <v>1</v>
      </c>
      <c r="K5" s="6">
        <v>1</v>
      </c>
      <c r="L5" s="6">
        <v>1</v>
      </c>
      <c r="M5" s="6">
        <v>1</v>
      </c>
      <c r="N5" s="6">
        <v>1</v>
      </c>
      <c r="O5" s="6">
        <v>1</v>
      </c>
      <c r="P5" s="2">
        <f t="shared" si="2"/>
        <v>7</v>
      </c>
      <c r="Q5" s="7">
        <f t="shared" si="3"/>
        <v>0.5</v>
      </c>
      <c r="R5" s="2"/>
      <c r="S5" s="2"/>
      <c r="T5" s="2"/>
      <c r="U5" s="2"/>
      <c r="V5" s="2"/>
      <c r="W5" s="2"/>
      <c r="X5" s="2"/>
      <c r="Y5" s="2"/>
      <c r="Z5" s="2"/>
      <c r="AA5" s="2"/>
      <c r="AB5" s="2"/>
      <c r="AC5" s="2"/>
      <c r="AD5" s="2"/>
      <c r="AE5" s="2"/>
      <c r="AF5" s="2"/>
      <c r="AG5" s="2"/>
    </row>
    <row r="6" spans="1:33" ht="15">
      <c r="A6" s="2" t="s">
        <v>14</v>
      </c>
      <c r="B6" s="6">
        <v>1</v>
      </c>
      <c r="C6" s="6">
        <v>1</v>
      </c>
      <c r="D6" s="6">
        <v>1</v>
      </c>
      <c r="E6" s="6">
        <v>1</v>
      </c>
      <c r="F6" s="6">
        <v>1</v>
      </c>
      <c r="G6" s="2">
        <f t="shared" si="0"/>
        <v>5</v>
      </c>
      <c r="H6" s="7">
        <f t="shared" si="1"/>
        <v>0.5</v>
      </c>
      <c r="I6" s="6">
        <v>1</v>
      </c>
      <c r="J6" s="6">
        <v>1</v>
      </c>
      <c r="K6" s="6">
        <v>1</v>
      </c>
      <c r="L6" s="6">
        <v>1</v>
      </c>
      <c r="M6" s="6">
        <v>1</v>
      </c>
      <c r="N6" s="6">
        <v>1</v>
      </c>
      <c r="O6" s="6">
        <v>1</v>
      </c>
      <c r="P6" s="2">
        <f t="shared" si="2"/>
        <v>7</v>
      </c>
      <c r="Q6" s="7">
        <f t="shared" si="3"/>
        <v>0.5</v>
      </c>
      <c r="R6" s="2"/>
      <c r="S6" s="2"/>
      <c r="T6" s="2"/>
      <c r="U6" s="2"/>
      <c r="V6" s="2"/>
      <c r="W6" s="2"/>
      <c r="X6" s="2"/>
      <c r="Y6" s="2"/>
      <c r="Z6" s="2"/>
      <c r="AA6" s="2"/>
      <c r="AB6" s="2"/>
      <c r="AC6" s="2"/>
      <c r="AD6" s="2"/>
      <c r="AE6" s="2"/>
      <c r="AF6" s="2"/>
      <c r="AG6" s="2"/>
    </row>
    <row r="7" spans="1:33" ht="15">
      <c r="A7" s="2" t="s">
        <v>17</v>
      </c>
      <c r="B7" s="6">
        <v>1</v>
      </c>
      <c r="C7" s="6">
        <v>1</v>
      </c>
      <c r="D7" s="6">
        <v>1</v>
      </c>
      <c r="E7" s="6">
        <v>1</v>
      </c>
      <c r="F7" s="6">
        <v>1</v>
      </c>
      <c r="G7" s="2">
        <f t="shared" si="0"/>
        <v>5</v>
      </c>
      <c r="H7" s="7">
        <f t="shared" si="1"/>
        <v>0.5</v>
      </c>
      <c r="I7" s="6">
        <v>1</v>
      </c>
      <c r="J7" s="6">
        <v>1</v>
      </c>
      <c r="K7" s="6">
        <v>1</v>
      </c>
      <c r="L7" s="6">
        <v>1</v>
      </c>
      <c r="M7" s="6">
        <v>1</v>
      </c>
      <c r="N7" s="6">
        <v>1</v>
      </c>
      <c r="O7" s="6">
        <v>1</v>
      </c>
      <c r="P7" s="2">
        <f t="shared" si="2"/>
        <v>7</v>
      </c>
      <c r="Q7" s="7">
        <f t="shared" si="3"/>
        <v>0.5</v>
      </c>
      <c r="R7" s="2"/>
      <c r="S7" s="2"/>
      <c r="T7" s="2"/>
      <c r="U7" s="2"/>
      <c r="V7" s="2"/>
      <c r="W7" s="2"/>
      <c r="X7" s="2"/>
      <c r="Y7" s="2"/>
      <c r="Z7" s="2"/>
      <c r="AA7" s="2"/>
      <c r="AB7" s="2"/>
      <c r="AC7" s="2"/>
      <c r="AD7" s="2"/>
      <c r="AE7" s="2"/>
      <c r="AF7" s="2"/>
      <c r="AG7" s="2"/>
    </row>
    <row r="8" spans="1:33" ht="15">
      <c r="A8" s="2" t="s">
        <v>20</v>
      </c>
      <c r="B8" s="6">
        <v>1</v>
      </c>
      <c r="C8" s="6">
        <v>1</v>
      </c>
      <c r="D8" s="6">
        <v>1</v>
      </c>
      <c r="E8" s="6">
        <v>1</v>
      </c>
      <c r="F8" s="6">
        <v>1</v>
      </c>
      <c r="G8" s="2">
        <f t="shared" si="0"/>
        <v>5</v>
      </c>
      <c r="H8" s="7">
        <f t="shared" si="1"/>
        <v>0.5</v>
      </c>
      <c r="I8" s="6">
        <v>1</v>
      </c>
      <c r="J8" s="6">
        <v>1</v>
      </c>
      <c r="K8" s="6">
        <v>1</v>
      </c>
      <c r="L8" s="6">
        <v>1</v>
      </c>
      <c r="M8" s="6">
        <v>1</v>
      </c>
      <c r="N8" s="6">
        <v>1</v>
      </c>
      <c r="O8" s="6">
        <v>1</v>
      </c>
      <c r="P8" s="2">
        <f t="shared" si="2"/>
        <v>7</v>
      </c>
      <c r="Q8" s="7">
        <f t="shared" si="3"/>
        <v>0.5</v>
      </c>
      <c r="R8" s="2"/>
      <c r="S8" s="2"/>
      <c r="T8" s="2"/>
      <c r="U8" s="2"/>
      <c r="V8" s="2"/>
      <c r="W8" s="2"/>
      <c r="X8" s="2"/>
      <c r="Y8" s="2"/>
      <c r="Z8" s="2"/>
      <c r="AA8" s="2"/>
      <c r="AB8" s="2"/>
      <c r="AC8" s="2"/>
      <c r="AD8" s="2"/>
      <c r="AE8" s="2"/>
      <c r="AF8" s="2"/>
      <c r="AG8" s="2"/>
    </row>
    <row r="9" spans="1:33" ht="15">
      <c r="A9" s="2" t="s">
        <v>23</v>
      </c>
      <c r="B9" s="6">
        <v>1</v>
      </c>
      <c r="C9" s="6">
        <v>1</v>
      </c>
      <c r="D9" s="6">
        <v>1</v>
      </c>
      <c r="E9" s="6">
        <v>1</v>
      </c>
      <c r="F9" s="6">
        <v>1</v>
      </c>
      <c r="G9" s="2">
        <f t="shared" si="0"/>
        <v>5</v>
      </c>
      <c r="H9" s="7">
        <f t="shared" si="1"/>
        <v>0.5</v>
      </c>
      <c r="I9" s="6">
        <v>1</v>
      </c>
      <c r="J9" s="6">
        <v>1</v>
      </c>
      <c r="K9" s="6">
        <v>1</v>
      </c>
      <c r="L9" s="6">
        <v>1</v>
      </c>
      <c r="M9" s="6">
        <v>1</v>
      </c>
      <c r="N9" s="6">
        <v>1</v>
      </c>
      <c r="O9" s="6">
        <v>1</v>
      </c>
      <c r="P9" s="2">
        <f t="shared" si="2"/>
        <v>7</v>
      </c>
      <c r="Q9" s="7">
        <f t="shared" si="3"/>
        <v>0.5</v>
      </c>
      <c r="R9" s="2"/>
      <c r="S9" s="2"/>
      <c r="T9" s="2"/>
      <c r="U9" s="2"/>
      <c r="V9" s="2"/>
      <c r="W9" s="2"/>
      <c r="X9" s="2"/>
      <c r="Y9" s="2"/>
      <c r="Z9" s="2"/>
      <c r="AA9" s="2"/>
      <c r="AB9" s="2"/>
      <c r="AC9" s="2"/>
      <c r="AD9" s="2"/>
      <c r="AE9" s="2"/>
      <c r="AF9" s="2"/>
      <c r="AG9" s="2"/>
    </row>
    <row r="10" spans="1:33" ht="15">
      <c r="A10" s="2" t="s">
        <v>25</v>
      </c>
      <c r="B10" s="6">
        <v>1</v>
      </c>
      <c r="C10" s="6">
        <v>1</v>
      </c>
      <c r="D10" s="6">
        <v>1</v>
      </c>
      <c r="E10" s="6">
        <v>1</v>
      </c>
      <c r="F10" s="6">
        <v>1</v>
      </c>
      <c r="G10" s="2">
        <f t="shared" si="0"/>
        <v>5</v>
      </c>
      <c r="H10" s="7">
        <f t="shared" si="1"/>
        <v>0.5</v>
      </c>
      <c r="I10" s="6">
        <v>1</v>
      </c>
      <c r="J10" s="6">
        <v>1</v>
      </c>
      <c r="K10" s="6">
        <v>1</v>
      </c>
      <c r="L10" s="6">
        <v>1</v>
      </c>
      <c r="M10" s="6">
        <v>1</v>
      </c>
      <c r="N10" s="6">
        <v>1</v>
      </c>
      <c r="O10" s="6">
        <v>1</v>
      </c>
      <c r="P10" s="2">
        <f t="shared" si="2"/>
        <v>7</v>
      </c>
      <c r="Q10" s="7">
        <f t="shared" si="3"/>
        <v>0.5</v>
      </c>
      <c r="R10" s="2"/>
      <c r="S10" s="2"/>
      <c r="T10" s="2"/>
      <c r="U10" s="2"/>
      <c r="V10" s="2"/>
      <c r="W10" s="2"/>
      <c r="X10" s="2"/>
      <c r="Y10" s="2"/>
      <c r="Z10" s="2"/>
      <c r="AA10" s="2"/>
      <c r="AB10" s="2"/>
      <c r="AC10" s="2"/>
      <c r="AD10" s="2"/>
      <c r="AE10" s="2"/>
      <c r="AF10" s="2"/>
      <c r="AG10" s="2"/>
    </row>
    <row r="11" spans="1:33">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Q1"/>
  </mergeCells>
  <dataValidations count="1">
    <dataValidation sqref="B4:F10 I4:O10" xr:uid="{00000000-0002-0000-0500-000000000000}">
      <formula1>0</formula1>
      <formula2>2</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40"/>
  <sheetViews>
    <sheetView workbookViewId="0"/>
  </sheetViews>
  <sheetFormatPr baseColWidth="10" defaultColWidth="8.83203125" defaultRowHeight="14"/>
  <cols>
    <col min="1" max="1" width="26" customWidth="1"/>
    <col min="2" max="11" width="17" customWidth="1"/>
    <col min="12" max="12" width="45" customWidth="1"/>
  </cols>
  <sheetData>
    <row r="1" spans="1:33" ht="21">
      <c r="A1" s="20" t="s">
        <v>154</v>
      </c>
      <c r="B1" s="20"/>
      <c r="C1" s="20"/>
      <c r="D1" s="20"/>
      <c r="E1" s="20"/>
      <c r="F1" s="20"/>
      <c r="G1" s="20"/>
      <c r="H1" s="20"/>
      <c r="I1" s="20"/>
      <c r="J1" s="20"/>
      <c r="K1" s="20"/>
      <c r="L1" s="20"/>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32">
      <c r="A3" s="1" t="s">
        <v>124</v>
      </c>
      <c r="B3" s="1" t="s">
        <v>155</v>
      </c>
      <c r="C3" s="1" t="s">
        <v>156</v>
      </c>
      <c r="D3" s="1" t="s">
        <v>157</v>
      </c>
      <c r="E3" s="1" t="s">
        <v>158</v>
      </c>
      <c r="F3" s="1" t="s">
        <v>159</v>
      </c>
      <c r="G3" s="1" t="s">
        <v>160</v>
      </c>
      <c r="H3" s="1" t="s">
        <v>161</v>
      </c>
      <c r="I3" s="1" t="s">
        <v>162</v>
      </c>
      <c r="J3" s="1" t="s">
        <v>163</v>
      </c>
      <c r="K3" s="1" t="s">
        <v>164</v>
      </c>
      <c r="L3" s="1" t="s">
        <v>165</v>
      </c>
      <c r="M3" s="2"/>
      <c r="N3" s="2"/>
      <c r="O3" s="2"/>
      <c r="P3" s="2"/>
      <c r="Q3" s="2"/>
      <c r="R3" s="2"/>
      <c r="S3" s="2"/>
      <c r="T3" s="2"/>
      <c r="U3" s="2"/>
      <c r="V3" s="2"/>
      <c r="W3" s="2"/>
      <c r="X3" s="2"/>
      <c r="Y3" s="2"/>
      <c r="Z3" s="2"/>
      <c r="AA3" s="2"/>
      <c r="AB3" s="2"/>
      <c r="AC3" s="2"/>
      <c r="AD3" s="2"/>
      <c r="AE3" s="2"/>
      <c r="AF3" s="2"/>
      <c r="AG3" s="2"/>
    </row>
    <row r="4" spans="1:33" ht="15">
      <c r="A4" s="2" t="s">
        <v>6</v>
      </c>
      <c r="B4" s="6" t="s">
        <v>5</v>
      </c>
      <c r="C4" s="6" t="s">
        <v>5</v>
      </c>
      <c r="D4" s="6" t="s">
        <v>5</v>
      </c>
      <c r="E4" s="6" t="s">
        <v>5</v>
      </c>
      <c r="F4" s="6" t="s">
        <v>5</v>
      </c>
      <c r="G4" s="6" t="s">
        <v>5</v>
      </c>
      <c r="H4" s="6" t="s">
        <v>5</v>
      </c>
      <c r="I4" s="6" t="s">
        <v>5</v>
      </c>
      <c r="J4" s="7">
        <f t="shared" ref="J4:J10" si="0">((COUNTIF(B4:I4,"Green"))+(COUNTIF(B4:I4,"Amber")*0.5))/8</f>
        <v>1</v>
      </c>
      <c r="K4" s="2" t="str">
        <f t="shared" ref="K4:K10" si="1">IF(OR(B4="Red",D4="Red",E4="Red",I4="Red"),"YES","NO")</f>
        <v>NO</v>
      </c>
      <c r="L4" s="2"/>
      <c r="M4" s="2"/>
      <c r="N4" s="2"/>
      <c r="O4" s="2"/>
      <c r="P4" s="2"/>
      <c r="Q4" s="2"/>
      <c r="R4" s="2"/>
      <c r="S4" s="2"/>
      <c r="T4" s="2"/>
      <c r="U4" s="2"/>
      <c r="V4" s="2"/>
      <c r="W4" s="2"/>
      <c r="X4" s="2"/>
      <c r="Y4" s="2"/>
      <c r="Z4" s="2"/>
      <c r="AA4" s="2"/>
      <c r="AB4" s="2"/>
      <c r="AC4" s="2"/>
      <c r="AD4" s="2"/>
      <c r="AE4" s="2"/>
      <c r="AF4" s="2"/>
      <c r="AG4" s="2"/>
    </row>
    <row r="5" spans="1:33" ht="15">
      <c r="A5" s="2" t="s">
        <v>10</v>
      </c>
      <c r="B5" s="6" t="s">
        <v>5</v>
      </c>
      <c r="C5" s="6" t="s">
        <v>5</v>
      </c>
      <c r="D5" s="6" t="s">
        <v>5</v>
      </c>
      <c r="E5" s="6" t="s">
        <v>5</v>
      </c>
      <c r="F5" s="6" t="s">
        <v>5</v>
      </c>
      <c r="G5" s="6" t="s">
        <v>5</v>
      </c>
      <c r="H5" s="6" t="s">
        <v>5</v>
      </c>
      <c r="I5" s="6" t="s">
        <v>5</v>
      </c>
      <c r="J5" s="7">
        <f t="shared" si="0"/>
        <v>1</v>
      </c>
      <c r="K5" s="2" t="str">
        <f t="shared" si="1"/>
        <v>NO</v>
      </c>
      <c r="L5" s="2"/>
      <c r="M5" s="2"/>
      <c r="N5" s="2"/>
      <c r="O5" s="2"/>
      <c r="P5" s="2"/>
      <c r="Q5" s="2"/>
      <c r="R5" s="2"/>
      <c r="S5" s="2"/>
      <c r="T5" s="2"/>
      <c r="U5" s="2"/>
      <c r="V5" s="2"/>
      <c r="W5" s="2"/>
      <c r="X5" s="2"/>
      <c r="Y5" s="2"/>
      <c r="Z5" s="2"/>
      <c r="AA5" s="2"/>
      <c r="AB5" s="2"/>
      <c r="AC5" s="2"/>
      <c r="AD5" s="2"/>
      <c r="AE5" s="2"/>
      <c r="AF5" s="2"/>
      <c r="AG5" s="2"/>
    </row>
    <row r="6" spans="1:33" ht="15">
      <c r="A6" s="2" t="s">
        <v>14</v>
      </c>
      <c r="B6" s="6" t="s">
        <v>5</v>
      </c>
      <c r="C6" s="6" t="s">
        <v>5</v>
      </c>
      <c r="D6" s="6" t="s">
        <v>5</v>
      </c>
      <c r="E6" s="6" t="s">
        <v>5</v>
      </c>
      <c r="F6" s="6" t="s">
        <v>5</v>
      </c>
      <c r="G6" s="6" t="s">
        <v>5</v>
      </c>
      <c r="H6" s="6" t="s">
        <v>5</v>
      </c>
      <c r="I6" s="6" t="s">
        <v>5</v>
      </c>
      <c r="J6" s="7">
        <f t="shared" si="0"/>
        <v>1</v>
      </c>
      <c r="K6" s="2" t="str">
        <f t="shared" si="1"/>
        <v>NO</v>
      </c>
      <c r="L6" s="2"/>
      <c r="M6" s="2"/>
      <c r="N6" s="2"/>
      <c r="O6" s="2"/>
      <c r="P6" s="2"/>
      <c r="Q6" s="2"/>
      <c r="R6" s="2"/>
      <c r="S6" s="2"/>
      <c r="T6" s="2"/>
      <c r="U6" s="2"/>
      <c r="V6" s="2"/>
      <c r="W6" s="2"/>
      <c r="X6" s="2"/>
      <c r="Y6" s="2"/>
      <c r="Z6" s="2"/>
      <c r="AA6" s="2"/>
      <c r="AB6" s="2"/>
      <c r="AC6" s="2"/>
      <c r="AD6" s="2"/>
      <c r="AE6" s="2"/>
      <c r="AF6" s="2"/>
      <c r="AG6" s="2"/>
    </row>
    <row r="7" spans="1:33" ht="15">
      <c r="A7" s="2" t="s">
        <v>17</v>
      </c>
      <c r="B7" s="6" t="s">
        <v>5</v>
      </c>
      <c r="C7" s="6" t="s">
        <v>5</v>
      </c>
      <c r="D7" s="6" t="s">
        <v>5</v>
      </c>
      <c r="E7" s="6" t="s">
        <v>5</v>
      </c>
      <c r="F7" s="6" t="s">
        <v>5</v>
      </c>
      <c r="G7" s="6" t="s">
        <v>5</v>
      </c>
      <c r="H7" s="6" t="s">
        <v>5</v>
      </c>
      <c r="I7" s="6" t="s">
        <v>5</v>
      </c>
      <c r="J7" s="7">
        <f t="shared" si="0"/>
        <v>1</v>
      </c>
      <c r="K7" s="2" t="str">
        <f t="shared" si="1"/>
        <v>NO</v>
      </c>
      <c r="L7" s="2"/>
      <c r="M7" s="2"/>
      <c r="N7" s="2"/>
      <c r="O7" s="2"/>
      <c r="P7" s="2"/>
      <c r="Q7" s="2"/>
      <c r="R7" s="2"/>
      <c r="S7" s="2"/>
      <c r="T7" s="2"/>
      <c r="U7" s="2"/>
      <c r="V7" s="2"/>
      <c r="W7" s="2"/>
      <c r="X7" s="2"/>
      <c r="Y7" s="2"/>
      <c r="Z7" s="2"/>
      <c r="AA7" s="2"/>
      <c r="AB7" s="2"/>
      <c r="AC7" s="2"/>
      <c r="AD7" s="2"/>
      <c r="AE7" s="2"/>
      <c r="AF7" s="2"/>
      <c r="AG7" s="2"/>
    </row>
    <row r="8" spans="1:33" ht="15">
      <c r="A8" s="2" t="s">
        <v>20</v>
      </c>
      <c r="B8" s="6" t="s">
        <v>5</v>
      </c>
      <c r="C8" s="6" t="s">
        <v>5</v>
      </c>
      <c r="D8" s="6" t="s">
        <v>5</v>
      </c>
      <c r="E8" s="6" t="s">
        <v>5</v>
      </c>
      <c r="F8" s="6" t="s">
        <v>5</v>
      </c>
      <c r="G8" s="6" t="s">
        <v>5</v>
      </c>
      <c r="H8" s="6" t="s">
        <v>5</v>
      </c>
      <c r="I8" s="6" t="s">
        <v>5</v>
      </c>
      <c r="J8" s="7">
        <f t="shared" si="0"/>
        <v>1</v>
      </c>
      <c r="K8" s="2" t="str">
        <f t="shared" si="1"/>
        <v>NO</v>
      </c>
      <c r="L8" s="2"/>
      <c r="M8" s="2"/>
      <c r="N8" s="2"/>
      <c r="O8" s="2"/>
      <c r="P8" s="2"/>
      <c r="Q8" s="2"/>
      <c r="R8" s="2"/>
      <c r="S8" s="2"/>
      <c r="T8" s="2"/>
      <c r="U8" s="2"/>
      <c r="V8" s="2"/>
      <c r="W8" s="2"/>
      <c r="X8" s="2"/>
      <c r="Y8" s="2"/>
      <c r="Z8" s="2"/>
      <c r="AA8" s="2"/>
      <c r="AB8" s="2"/>
      <c r="AC8" s="2"/>
      <c r="AD8" s="2"/>
      <c r="AE8" s="2"/>
      <c r="AF8" s="2"/>
      <c r="AG8" s="2"/>
    </row>
    <row r="9" spans="1:33" ht="15">
      <c r="A9" s="2" t="s">
        <v>23</v>
      </c>
      <c r="B9" s="6" t="s">
        <v>5</v>
      </c>
      <c r="C9" s="6" t="s">
        <v>5</v>
      </c>
      <c r="D9" s="6" t="s">
        <v>5</v>
      </c>
      <c r="E9" s="6" t="s">
        <v>5</v>
      </c>
      <c r="F9" s="6" t="s">
        <v>5</v>
      </c>
      <c r="G9" s="6" t="s">
        <v>5</v>
      </c>
      <c r="H9" s="6" t="s">
        <v>5</v>
      </c>
      <c r="I9" s="6" t="s">
        <v>5</v>
      </c>
      <c r="J9" s="7">
        <f t="shared" si="0"/>
        <v>1</v>
      </c>
      <c r="K9" s="2" t="str">
        <f t="shared" si="1"/>
        <v>NO</v>
      </c>
      <c r="L9" s="2"/>
      <c r="M9" s="2"/>
      <c r="N9" s="2"/>
      <c r="O9" s="2"/>
      <c r="P9" s="2"/>
      <c r="Q9" s="2"/>
      <c r="R9" s="2"/>
      <c r="S9" s="2"/>
      <c r="T9" s="2"/>
      <c r="U9" s="2"/>
      <c r="V9" s="2"/>
      <c r="W9" s="2"/>
      <c r="X9" s="2"/>
      <c r="Y9" s="2"/>
      <c r="Z9" s="2"/>
      <c r="AA9" s="2"/>
      <c r="AB9" s="2"/>
      <c r="AC9" s="2"/>
      <c r="AD9" s="2"/>
      <c r="AE9" s="2"/>
      <c r="AF9" s="2"/>
      <c r="AG9" s="2"/>
    </row>
    <row r="10" spans="1:33" ht="15">
      <c r="A10" s="2" t="s">
        <v>25</v>
      </c>
      <c r="B10" s="6" t="s">
        <v>5</v>
      </c>
      <c r="C10" s="6" t="s">
        <v>5</v>
      </c>
      <c r="D10" s="6" t="s">
        <v>5</v>
      </c>
      <c r="E10" s="6" t="s">
        <v>5</v>
      </c>
      <c r="F10" s="6" t="s">
        <v>5</v>
      </c>
      <c r="G10" s="6" t="s">
        <v>5</v>
      </c>
      <c r="H10" s="6" t="s">
        <v>5</v>
      </c>
      <c r="I10" s="6" t="s">
        <v>5</v>
      </c>
      <c r="J10" s="7">
        <f t="shared" si="0"/>
        <v>1</v>
      </c>
      <c r="K10" s="2" t="str">
        <f t="shared" si="1"/>
        <v>NO</v>
      </c>
      <c r="L10" s="2"/>
      <c r="M10" s="2"/>
      <c r="N10" s="2"/>
      <c r="O10" s="2"/>
      <c r="P10" s="2"/>
      <c r="Q10" s="2"/>
      <c r="R10" s="2"/>
      <c r="S10" s="2"/>
      <c r="T10" s="2"/>
      <c r="U10" s="2"/>
      <c r="V10" s="2"/>
      <c r="W10" s="2"/>
      <c r="X10" s="2"/>
      <c r="Y10" s="2"/>
      <c r="Z10" s="2"/>
      <c r="AA10" s="2"/>
      <c r="AB10" s="2"/>
      <c r="AC10" s="2"/>
      <c r="AD10" s="2"/>
      <c r="AE10" s="2"/>
      <c r="AF10" s="2"/>
      <c r="AG10" s="2"/>
    </row>
    <row r="11" spans="1:33">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L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600-000000000000}">
          <x14:formula1>
            <xm:f>Lists!$B$2:$B$4</xm:f>
          </x14:formula1>
          <xm:sqref>B4:I10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40"/>
  <sheetViews>
    <sheetView workbookViewId="0"/>
  </sheetViews>
  <sheetFormatPr baseColWidth="10" defaultColWidth="8.83203125" defaultRowHeight="14"/>
  <cols>
    <col min="1" max="1" width="26" customWidth="1"/>
    <col min="2" max="32" width="15" customWidth="1"/>
    <col min="33" max="33" width="40" customWidth="1"/>
  </cols>
  <sheetData>
    <row r="1" spans="1:33" ht="21">
      <c r="A1" s="20" t="s">
        <v>166</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64">
      <c r="A3" s="1" t="s">
        <v>124</v>
      </c>
      <c r="B3" s="1" t="s">
        <v>167</v>
      </c>
      <c r="C3" s="1" t="s">
        <v>168</v>
      </c>
      <c r="D3" s="1" t="s">
        <v>169</v>
      </c>
      <c r="E3" s="1" t="s">
        <v>170</v>
      </c>
      <c r="F3" s="1" t="s">
        <v>171</v>
      </c>
      <c r="G3" s="1" t="s">
        <v>172</v>
      </c>
      <c r="H3" s="1" t="s">
        <v>173</v>
      </c>
      <c r="I3" s="1" t="s">
        <v>174</v>
      </c>
      <c r="J3" s="1" t="s">
        <v>175</v>
      </c>
      <c r="K3" s="1" t="s">
        <v>176</v>
      </c>
      <c r="L3" s="1" t="s">
        <v>177</v>
      </c>
      <c r="M3" s="1" t="s">
        <v>178</v>
      </c>
      <c r="N3" s="1" t="s">
        <v>179</v>
      </c>
      <c r="O3" s="1" t="s">
        <v>180</v>
      </c>
      <c r="P3" s="1" t="s">
        <v>181</v>
      </c>
      <c r="Q3" s="1" t="s">
        <v>182</v>
      </c>
      <c r="R3" s="1" t="s">
        <v>183</v>
      </c>
      <c r="S3" s="1" t="s">
        <v>184</v>
      </c>
      <c r="T3" s="1" t="s">
        <v>185</v>
      </c>
      <c r="U3" s="1" t="s">
        <v>186</v>
      </c>
      <c r="V3" s="1" t="s">
        <v>187</v>
      </c>
      <c r="W3" s="1" t="s">
        <v>188</v>
      </c>
      <c r="X3" s="1" t="s">
        <v>189</v>
      </c>
      <c r="Y3" s="1" t="s">
        <v>190</v>
      </c>
      <c r="Z3" s="1" t="s">
        <v>191</v>
      </c>
      <c r="AA3" s="1" t="s">
        <v>192</v>
      </c>
      <c r="AB3" s="1" t="s">
        <v>193</v>
      </c>
      <c r="AC3" s="1" t="s">
        <v>194</v>
      </c>
      <c r="AD3" s="1" t="s">
        <v>195</v>
      </c>
      <c r="AE3" s="1" t="s">
        <v>196</v>
      </c>
      <c r="AF3" s="1" t="s">
        <v>197</v>
      </c>
      <c r="AG3" s="1" t="s">
        <v>165</v>
      </c>
    </row>
    <row r="4" spans="1:33" ht="15">
      <c r="A4" s="2" t="s">
        <v>6</v>
      </c>
      <c r="B4" s="8">
        <v>0</v>
      </c>
      <c r="C4" s="8">
        <v>0</v>
      </c>
      <c r="D4" s="6">
        <v>0</v>
      </c>
      <c r="E4" s="6">
        <v>0</v>
      </c>
      <c r="F4" s="6">
        <v>0</v>
      </c>
      <c r="G4" s="9">
        <f>'Organisation Profile'!$B$24</f>
        <v>0</v>
      </c>
      <c r="H4" s="9">
        <f>'Organisation Profile'!$B$25</f>
        <v>0</v>
      </c>
      <c r="I4" s="9">
        <f>'Organisation Profile'!$B$26</f>
        <v>0</v>
      </c>
      <c r="J4" s="9">
        <f t="shared" ref="J4:J10" si="0">B4+C4</f>
        <v>0</v>
      </c>
      <c r="K4" s="10">
        <f t="shared" ref="K4:K10" si="1">(D4+E4+F4)*12</f>
        <v>0</v>
      </c>
      <c r="L4" s="9">
        <f t="shared" ref="L4:L10" si="2">J4+(D4*12*G4)+(E4*12*H4)+(F4*12*I4)</f>
        <v>0</v>
      </c>
      <c r="M4" s="2">
        <f>Capability!B4</f>
        <v>0</v>
      </c>
      <c r="N4" s="9">
        <f>IF('Organisation Profile'!$B$5="Australia",150,IF('Organisation Profile'!$B$5="United States",150,IF('Organisation Profile'!$B$5="United Kingdom",75,IF('Organisation Profile'!$B$5="India",1200,IF('Organisation Profile'!$B$5="Brazil",150,700)))))*'Organisation Profile'!$B$9*12</f>
        <v>9000</v>
      </c>
      <c r="O4" s="8">
        <v>0</v>
      </c>
      <c r="P4" s="8">
        <v>0</v>
      </c>
      <c r="Q4" s="8">
        <v>0</v>
      </c>
      <c r="R4" s="2">
        <f>'Organisation Profile'!$B$22</f>
        <v>10</v>
      </c>
      <c r="S4" s="9">
        <f t="shared" ref="S4:S10" si="3">IF(R4&gt;0,O4/R4+P4+Q4,0)</f>
        <v>0</v>
      </c>
      <c r="T4" s="9">
        <f t="shared" ref="T4:T10" si="4">J4-S4</f>
        <v>0</v>
      </c>
      <c r="U4" s="9">
        <f t="shared" ref="U4:U10" si="5">N4-S4</f>
        <v>9000</v>
      </c>
      <c r="V4" s="7">
        <f t="shared" ref="V4:V10" si="6">IF(N4&gt;0,U4/N4,0)</f>
        <v>1</v>
      </c>
      <c r="W4" s="10">
        <f t="shared" ref="W4:W10" si="7">K4</f>
        <v>0</v>
      </c>
      <c r="X4" s="11">
        <v>0</v>
      </c>
      <c r="Y4" s="10">
        <f t="shared" ref="Y4:Y10" si="8">MAX(0,W4-X4)</f>
        <v>0</v>
      </c>
      <c r="Z4" s="6">
        <v>1</v>
      </c>
      <c r="AA4" s="2">
        <f>'Organisation Profile'!$B$22</f>
        <v>10</v>
      </c>
      <c r="AB4" s="7">
        <f t="shared" ref="AB4:AB10" si="9">IF(AA4&gt;0,1-Z4/AA4,0)</f>
        <v>0.9</v>
      </c>
      <c r="AC4" s="9">
        <f>S4*'Organisation Profile'!$B$23</f>
        <v>0</v>
      </c>
      <c r="AD4" s="7">
        <f t="shared" ref="AD4:AD10" si="10">IF((S4*3+AC4)&gt;0,((N4*3)-(S4*3+AC4))/(S4*3+AC4),0)</f>
        <v>0</v>
      </c>
      <c r="AE4" s="7">
        <f t="shared" ref="AE4:AE10" si="11">IF((S4*5+AC4)&gt;0,((N4*5)-(S4*5+AC4))/(S4*5+AC4),0)</f>
        <v>0</v>
      </c>
      <c r="AF4" s="10">
        <f t="shared" ref="AF4:AF10" si="12">IF(U4&gt;0,AC4/U4*12,0)</f>
        <v>0</v>
      </c>
      <c r="AG4" s="2"/>
    </row>
    <row r="5" spans="1:33" ht="15">
      <c r="A5" s="2" t="s">
        <v>10</v>
      </c>
      <c r="B5" s="8">
        <v>0</v>
      </c>
      <c r="C5" s="8">
        <v>0</v>
      </c>
      <c r="D5" s="6">
        <v>0</v>
      </c>
      <c r="E5" s="6">
        <v>0</v>
      </c>
      <c r="F5" s="6">
        <v>0</v>
      </c>
      <c r="G5" s="9">
        <f>'Organisation Profile'!$B$24</f>
        <v>0</v>
      </c>
      <c r="H5" s="9">
        <f>'Organisation Profile'!$B$25</f>
        <v>0</v>
      </c>
      <c r="I5" s="9">
        <f>'Organisation Profile'!$B$26</f>
        <v>0</v>
      </c>
      <c r="J5" s="9">
        <f t="shared" si="0"/>
        <v>0</v>
      </c>
      <c r="K5" s="10">
        <f t="shared" si="1"/>
        <v>0</v>
      </c>
      <c r="L5" s="9">
        <f t="shared" si="2"/>
        <v>0</v>
      </c>
      <c r="M5" s="2">
        <f>Capability!B5</f>
        <v>0</v>
      </c>
      <c r="N5" s="9">
        <f>IF((IF('Organisation Profile'!$B$5="Australia",0,IF('Organisation Profile'!$B$5="United States",0,IF('Organisation Profile'!$B$5="United Kingdom",0,IF('Organisation Profile'!$B$5="India",20000,IF('Organisation Profile'!$B$5="Brazil",0,0))))))&gt;0,(IF('Organisation Profile'!$B$5="Australia",0,IF('Organisation Profile'!$B$5="United States",0,IF('Organisation Profile'!$B$5="United Kingdom",0,IF('Organisation Profile'!$B$5="India",20000,IF('Organisation Profile'!$B$5="Brazil",0,0))))))*12,(IF('Organisation Profile'!$B$5="Australia",50,IF('Organisation Profile'!$B$5="United States",40,IF('Organisation Profile'!$B$5="United Kingdom",20,IF('Organisation Profile'!$B$5="India",0,IF('Organisation Profile'!$B$5="Brazil",75,250))))))*'Organisation Profile'!$B$9*12)</f>
        <v>3000</v>
      </c>
      <c r="O5" s="8">
        <v>0</v>
      </c>
      <c r="P5" s="8">
        <v>0</v>
      </c>
      <c r="Q5" s="8">
        <v>0</v>
      </c>
      <c r="R5" s="2">
        <f>'Organisation Profile'!$B$22</f>
        <v>10</v>
      </c>
      <c r="S5" s="9">
        <f t="shared" si="3"/>
        <v>0</v>
      </c>
      <c r="T5" s="9">
        <f t="shared" si="4"/>
        <v>0</v>
      </c>
      <c r="U5" s="9">
        <f t="shared" si="5"/>
        <v>3000</v>
      </c>
      <c r="V5" s="7">
        <f t="shared" si="6"/>
        <v>1</v>
      </c>
      <c r="W5" s="10">
        <f t="shared" si="7"/>
        <v>0</v>
      </c>
      <c r="X5" s="11">
        <v>0</v>
      </c>
      <c r="Y5" s="10">
        <f t="shared" si="8"/>
        <v>0</v>
      </c>
      <c r="Z5" s="6">
        <v>1</v>
      </c>
      <c r="AA5" s="2">
        <f>'Organisation Profile'!$B$22</f>
        <v>10</v>
      </c>
      <c r="AB5" s="7">
        <f t="shared" si="9"/>
        <v>0.9</v>
      </c>
      <c r="AC5" s="9">
        <f>S5*'Organisation Profile'!$B$23</f>
        <v>0</v>
      </c>
      <c r="AD5" s="7">
        <f t="shared" si="10"/>
        <v>0</v>
      </c>
      <c r="AE5" s="7">
        <f t="shared" si="11"/>
        <v>0</v>
      </c>
      <c r="AF5" s="10">
        <f t="shared" si="12"/>
        <v>0</v>
      </c>
      <c r="AG5" s="2"/>
    </row>
    <row r="6" spans="1:33" ht="15">
      <c r="A6" s="2" t="s">
        <v>14</v>
      </c>
      <c r="B6" s="8">
        <v>0</v>
      </c>
      <c r="C6" s="8">
        <v>0</v>
      </c>
      <c r="D6" s="6">
        <v>0</v>
      </c>
      <c r="E6" s="6">
        <v>0</v>
      </c>
      <c r="F6" s="6">
        <v>0</v>
      </c>
      <c r="G6" s="9">
        <f>'Organisation Profile'!$B$24</f>
        <v>0</v>
      </c>
      <c r="H6" s="9">
        <f>'Organisation Profile'!$B$25</f>
        <v>0</v>
      </c>
      <c r="I6" s="9">
        <f>'Organisation Profile'!$B$26</f>
        <v>0</v>
      </c>
      <c r="J6" s="9">
        <f t="shared" si="0"/>
        <v>0</v>
      </c>
      <c r="K6" s="10">
        <f t="shared" si="1"/>
        <v>0</v>
      </c>
      <c r="L6" s="9">
        <f t="shared" si="2"/>
        <v>0</v>
      </c>
      <c r="M6" s="2">
        <f>Capability!B6</f>
        <v>0</v>
      </c>
      <c r="N6" s="9">
        <f>(IF('Organisation Profile'!$B$5="Australia",185,IF('Organisation Profile'!$B$5="United States",150,IF('Organisation Profile'!$B$5="United Kingdom",100,IF('Organisation Profile'!$B$5="India",3000,IF('Organisation Profile'!$B$5="Brazil",250,800)))))*40/3)+(IF('Organisation Profile'!$B$5="Australia",185,IF('Organisation Profile'!$B$5="United States",150,IF('Organisation Profile'!$B$5="United Kingdom",100,IF('Organisation Profile'!$B$5="India",3000,IF('Organisation Profile'!$B$5="Brazil",250,800)))))*48)</f>
        <v>11346.666666666666</v>
      </c>
      <c r="O6" s="8">
        <v>0</v>
      </c>
      <c r="P6" s="8">
        <v>0</v>
      </c>
      <c r="Q6" s="8">
        <v>0</v>
      </c>
      <c r="R6" s="2">
        <f>'Organisation Profile'!$B$22</f>
        <v>10</v>
      </c>
      <c r="S6" s="9">
        <f t="shared" si="3"/>
        <v>0</v>
      </c>
      <c r="T6" s="9">
        <f t="shared" si="4"/>
        <v>0</v>
      </c>
      <c r="U6" s="9">
        <f t="shared" si="5"/>
        <v>11346.666666666666</v>
      </c>
      <c r="V6" s="7">
        <f t="shared" si="6"/>
        <v>1</v>
      </c>
      <c r="W6" s="10">
        <f t="shared" si="7"/>
        <v>0</v>
      </c>
      <c r="X6" s="11">
        <v>0</v>
      </c>
      <c r="Y6" s="10">
        <f t="shared" si="8"/>
        <v>0</v>
      </c>
      <c r="Z6" s="6">
        <v>1</v>
      </c>
      <c r="AA6" s="2">
        <f>'Organisation Profile'!$B$22</f>
        <v>10</v>
      </c>
      <c r="AB6" s="7">
        <f t="shared" si="9"/>
        <v>0.9</v>
      </c>
      <c r="AC6" s="9">
        <f>S6*'Organisation Profile'!$B$23</f>
        <v>0</v>
      </c>
      <c r="AD6" s="7">
        <f t="shared" si="10"/>
        <v>0</v>
      </c>
      <c r="AE6" s="7">
        <f t="shared" si="11"/>
        <v>0</v>
      </c>
      <c r="AF6" s="10">
        <f t="shared" si="12"/>
        <v>0</v>
      </c>
      <c r="AG6" s="2"/>
    </row>
    <row r="7" spans="1:33" ht="15">
      <c r="A7" s="2" t="s">
        <v>17</v>
      </c>
      <c r="B7" s="8">
        <v>0</v>
      </c>
      <c r="C7" s="8">
        <v>0</v>
      </c>
      <c r="D7" s="6">
        <v>0</v>
      </c>
      <c r="E7" s="6">
        <v>0</v>
      </c>
      <c r="F7" s="6">
        <v>0</v>
      </c>
      <c r="G7" s="9">
        <f>'Organisation Profile'!$B$24</f>
        <v>0</v>
      </c>
      <c r="H7" s="9">
        <f>'Organisation Profile'!$B$25</f>
        <v>0</v>
      </c>
      <c r="I7" s="9">
        <f>'Organisation Profile'!$B$26</f>
        <v>0</v>
      </c>
      <c r="J7" s="9">
        <f t="shared" si="0"/>
        <v>0</v>
      </c>
      <c r="K7" s="10">
        <f t="shared" si="1"/>
        <v>0</v>
      </c>
      <c r="L7" s="9">
        <f t="shared" si="2"/>
        <v>0</v>
      </c>
      <c r="M7" s="2">
        <f>Capability!B7</f>
        <v>0</v>
      </c>
      <c r="N7" s="9">
        <f>(IF('Organisation Profile'!$B$5="Australia",500,IF('Organisation Profile'!$B$5="United States",500,IF('Organisation Profile'!$B$5="United Kingdom",250,IF('Organisation Profile'!$B$5="India",5500,IF('Organisation Profile'!$B$5="Brazil",900,3000)))))*12)+(IF('Organisation Profile'!$B$5="Australia",20,IF('Organisation Profile'!$B$5="United States",20,IF('Organisation Profile'!$B$5="United Kingdom",8,IF('Organisation Profile'!$B$5="India",500,IF('Organisation Profile'!$B$5="Brazil",0,100)))))*'Organisation Profile'!$B$7*12)</f>
        <v>6720</v>
      </c>
      <c r="O7" s="8">
        <v>0</v>
      </c>
      <c r="P7" s="8">
        <v>0</v>
      </c>
      <c r="Q7" s="8">
        <v>0</v>
      </c>
      <c r="R7" s="2">
        <f>'Organisation Profile'!$B$22</f>
        <v>10</v>
      </c>
      <c r="S7" s="9">
        <f t="shared" si="3"/>
        <v>0</v>
      </c>
      <c r="T7" s="9">
        <f t="shared" si="4"/>
        <v>0</v>
      </c>
      <c r="U7" s="9">
        <f t="shared" si="5"/>
        <v>6720</v>
      </c>
      <c r="V7" s="7">
        <f t="shared" si="6"/>
        <v>1</v>
      </c>
      <c r="W7" s="10">
        <f t="shared" si="7"/>
        <v>0</v>
      </c>
      <c r="X7" s="11">
        <v>0</v>
      </c>
      <c r="Y7" s="10">
        <f t="shared" si="8"/>
        <v>0</v>
      </c>
      <c r="Z7" s="6">
        <v>1</v>
      </c>
      <c r="AA7" s="2">
        <f>'Organisation Profile'!$B$22</f>
        <v>10</v>
      </c>
      <c r="AB7" s="7">
        <f t="shared" si="9"/>
        <v>0.9</v>
      </c>
      <c r="AC7" s="9">
        <f>S7*'Organisation Profile'!$B$23</f>
        <v>0</v>
      </c>
      <c r="AD7" s="7">
        <f t="shared" si="10"/>
        <v>0</v>
      </c>
      <c r="AE7" s="7">
        <f t="shared" si="11"/>
        <v>0</v>
      </c>
      <c r="AF7" s="10">
        <f t="shared" si="12"/>
        <v>0</v>
      </c>
      <c r="AG7" s="2"/>
    </row>
    <row r="8" spans="1:33" ht="15">
      <c r="A8" s="2" t="s">
        <v>20</v>
      </c>
      <c r="B8" s="8">
        <v>0</v>
      </c>
      <c r="C8" s="8">
        <v>0</v>
      </c>
      <c r="D8" s="6">
        <v>0</v>
      </c>
      <c r="E8" s="6">
        <v>0</v>
      </c>
      <c r="F8" s="6">
        <v>0</v>
      </c>
      <c r="G8" s="9">
        <f>'Organisation Profile'!$B$24</f>
        <v>0</v>
      </c>
      <c r="H8" s="9">
        <f>'Organisation Profile'!$B$25</f>
        <v>0</v>
      </c>
      <c r="I8" s="9">
        <f>'Organisation Profile'!$B$26</f>
        <v>0</v>
      </c>
      <c r="J8" s="9">
        <f t="shared" si="0"/>
        <v>0</v>
      </c>
      <c r="K8" s="10">
        <f t="shared" si="1"/>
        <v>0</v>
      </c>
      <c r="L8" s="9">
        <f t="shared" si="2"/>
        <v>0</v>
      </c>
      <c r="M8" s="2">
        <f>Capability!B8</f>
        <v>0</v>
      </c>
      <c r="N8" s="9">
        <f>IF((IF('Organisation Profile'!$B$5="Australia",0,IF('Organisation Profile'!$B$5="United States",79,IF('Organisation Profile'!$B$5="United Kingdom",0,IF('Organisation Profile'!$B$5="India",1000,IF('Organisation Profile'!$B$5="Brazil",0,0))))))&gt;0,(IF('Organisation Profile'!$B$5="Australia",0,IF('Organisation Profile'!$B$5="United States",79,IF('Organisation Profile'!$B$5="United Kingdom",0,IF('Organisation Profile'!$B$5="India",1000,IF('Organisation Profile'!$B$5="Brazil",0,0))))))*'Organisation Profile'!$B$7*12,(IF('Organisation Profile'!$B$5="Australia",750,IF('Organisation Profile'!$B$5="United States",0,IF('Organisation Profile'!$B$5="United Kingdom",250,IF('Organisation Profile'!$B$5="India",0,IF('Organisation Profile'!$B$5="Brazil",1000,4500))))))*12)</f>
        <v>9000</v>
      </c>
      <c r="O8" s="8">
        <v>0</v>
      </c>
      <c r="P8" s="8">
        <v>0</v>
      </c>
      <c r="Q8" s="8">
        <v>0</v>
      </c>
      <c r="R8" s="2">
        <f>'Organisation Profile'!$B$22</f>
        <v>10</v>
      </c>
      <c r="S8" s="9">
        <f t="shared" si="3"/>
        <v>0</v>
      </c>
      <c r="T8" s="9">
        <f t="shared" si="4"/>
        <v>0</v>
      </c>
      <c r="U8" s="9">
        <f t="shared" si="5"/>
        <v>9000</v>
      </c>
      <c r="V8" s="7">
        <f t="shared" si="6"/>
        <v>1</v>
      </c>
      <c r="W8" s="10">
        <f t="shared" si="7"/>
        <v>0</v>
      </c>
      <c r="X8" s="11">
        <v>0</v>
      </c>
      <c r="Y8" s="10">
        <f t="shared" si="8"/>
        <v>0</v>
      </c>
      <c r="Z8" s="6">
        <v>1</v>
      </c>
      <c r="AA8" s="2">
        <f>'Organisation Profile'!$B$22</f>
        <v>10</v>
      </c>
      <c r="AB8" s="7">
        <f t="shared" si="9"/>
        <v>0.9</v>
      </c>
      <c r="AC8" s="9">
        <f>S8*'Organisation Profile'!$B$23</f>
        <v>0</v>
      </c>
      <c r="AD8" s="7">
        <f t="shared" si="10"/>
        <v>0</v>
      </c>
      <c r="AE8" s="7">
        <f t="shared" si="11"/>
        <v>0</v>
      </c>
      <c r="AF8" s="10">
        <f t="shared" si="12"/>
        <v>0</v>
      </c>
      <c r="AG8" s="2"/>
    </row>
    <row r="9" spans="1:33" ht="15">
      <c r="A9" s="2" t="s">
        <v>23</v>
      </c>
      <c r="B9" s="8">
        <v>0</v>
      </c>
      <c r="C9" s="8">
        <v>0</v>
      </c>
      <c r="D9" s="6">
        <v>0</v>
      </c>
      <c r="E9" s="6">
        <v>0</v>
      </c>
      <c r="F9" s="6">
        <v>0</v>
      </c>
      <c r="G9" s="9">
        <f>'Organisation Profile'!$B$24</f>
        <v>0</v>
      </c>
      <c r="H9" s="9">
        <f>'Organisation Profile'!$B$25</f>
        <v>0</v>
      </c>
      <c r="I9" s="9">
        <f>'Organisation Profile'!$B$26</f>
        <v>0</v>
      </c>
      <c r="J9" s="9">
        <f t="shared" si="0"/>
        <v>0</v>
      </c>
      <c r="K9" s="10">
        <f t="shared" si="1"/>
        <v>0</v>
      </c>
      <c r="L9" s="9">
        <f t="shared" si="2"/>
        <v>0</v>
      </c>
      <c r="M9" s="2">
        <f>Capability!B9</f>
        <v>0</v>
      </c>
      <c r="N9" s="9">
        <f>IF('Organisation Profile'!$B$5="Australia",90,IF('Organisation Profile'!$B$5="United States",60,IF('Organisation Profile'!$B$5="United Kingdom",35,IF('Organisation Profile'!$B$5="India",750,IF('Organisation Profile'!$B$5="Brazil",100,650)))))*120</f>
        <v>10800</v>
      </c>
      <c r="O9" s="8">
        <v>0</v>
      </c>
      <c r="P9" s="8">
        <v>0</v>
      </c>
      <c r="Q9" s="8">
        <v>0</v>
      </c>
      <c r="R9" s="2">
        <f>'Organisation Profile'!$B$22</f>
        <v>10</v>
      </c>
      <c r="S9" s="9">
        <f t="shared" si="3"/>
        <v>0</v>
      </c>
      <c r="T9" s="9">
        <f t="shared" si="4"/>
        <v>0</v>
      </c>
      <c r="U9" s="9">
        <f t="shared" si="5"/>
        <v>10800</v>
      </c>
      <c r="V9" s="7">
        <f t="shared" si="6"/>
        <v>1</v>
      </c>
      <c r="W9" s="10">
        <f t="shared" si="7"/>
        <v>0</v>
      </c>
      <c r="X9" s="11">
        <v>0</v>
      </c>
      <c r="Y9" s="10">
        <f t="shared" si="8"/>
        <v>0</v>
      </c>
      <c r="Z9" s="6">
        <v>1</v>
      </c>
      <c r="AA9" s="2">
        <f>'Organisation Profile'!$B$22</f>
        <v>10</v>
      </c>
      <c r="AB9" s="7">
        <f t="shared" si="9"/>
        <v>0.9</v>
      </c>
      <c r="AC9" s="9">
        <f>S9*'Organisation Profile'!$B$23</f>
        <v>0</v>
      </c>
      <c r="AD9" s="7">
        <f t="shared" si="10"/>
        <v>0</v>
      </c>
      <c r="AE9" s="7">
        <f t="shared" si="11"/>
        <v>0</v>
      </c>
      <c r="AF9" s="10">
        <f t="shared" si="12"/>
        <v>0</v>
      </c>
      <c r="AG9" s="2"/>
    </row>
    <row r="10" spans="1:33" ht="15">
      <c r="A10" s="2" t="s">
        <v>25</v>
      </c>
      <c r="B10" s="8">
        <v>0</v>
      </c>
      <c r="C10" s="8">
        <v>0</v>
      </c>
      <c r="D10" s="6">
        <v>0</v>
      </c>
      <c r="E10" s="6">
        <v>0</v>
      </c>
      <c r="F10" s="6">
        <v>0</v>
      </c>
      <c r="G10" s="9">
        <f>'Organisation Profile'!$B$24</f>
        <v>0</v>
      </c>
      <c r="H10" s="9">
        <f>'Organisation Profile'!$B$25</f>
        <v>0</v>
      </c>
      <c r="I10" s="9">
        <f>'Organisation Profile'!$B$26</f>
        <v>0</v>
      </c>
      <c r="J10" s="9">
        <f t="shared" si="0"/>
        <v>0</v>
      </c>
      <c r="K10" s="10">
        <f t="shared" si="1"/>
        <v>0</v>
      </c>
      <c r="L10" s="9">
        <f t="shared" si="2"/>
        <v>0</v>
      </c>
      <c r="M10" s="2">
        <f>Capability!B10</f>
        <v>0</v>
      </c>
      <c r="N10" s="9">
        <f>IF('Organisation Profile'!$B$5="Australia",90,IF('Organisation Profile'!$B$5="United States",60,IF('Organisation Profile'!$B$5="United Kingdom",35,IF('Organisation Profile'!$B$5="India",750,IF('Organisation Profile'!$B$5="Brazil",100,650)))))*12</f>
        <v>1080</v>
      </c>
      <c r="O10" s="8">
        <v>0</v>
      </c>
      <c r="P10" s="8">
        <v>0</v>
      </c>
      <c r="Q10" s="8">
        <v>0</v>
      </c>
      <c r="R10" s="2">
        <f>'Organisation Profile'!$B$22</f>
        <v>10</v>
      </c>
      <c r="S10" s="9">
        <f t="shared" si="3"/>
        <v>0</v>
      </c>
      <c r="T10" s="9">
        <f t="shared" si="4"/>
        <v>0</v>
      </c>
      <c r="U10" s="9">
        <f t="shared" si="5"/>
        <v>1080</v>
      </c>
      <c r="V10" s="7">
        <f t="shared" si="6"/>
        <v>1</v>
      </c>
      <c r="W10" s="10">
        <f t="shared" si="7"/>
        <v>0</v>
      </c>
      <c r="X10" s="11">
        <v>0</v>
      </c>
      <c r="Y10" s="10">
        <f t="shared" si="8"/>
        <v>0</v>
      </c>
      <c r="Z10" s="6">
        <v>1</v>
      </c>
      <c r="AA10" s="2">
        <f>'Organisation Profile'!$B$22</f>
        <v>10</v>
      </c>
      <c r="AB10" s="7">
        <f t="shared" si="9"/>
        <v>0.9</v>
      </c>
      <c r="AC10" s="9">
        <f>S10*'Organisation Profile'!$B$23</f>
        <v>0</v>
      </c>
      <c r="AD10" s="7">
        <f t="shared" si="10"/>
        <v>0</v>
      </c>
      <c r="AE10" s="7">
        <f t="shared" si="11"/>
        <v>0</v>
      </c>
      <c r="AF10" s="10">
        <f t="shared" si="12"/>
        <v>0</v>
      </c>
      <c r="AG10" s="2"/>
    </row>
    <row r="11" spans="1:33">
      <c r="A11" s="2"/>
      <c r="B11" s="9"/>
      <c r="C11" s="9"/>
      <c r="D11" s="2"/>
      <c r="E11" s="2"/>
      <c r="F11" s="2"/>
      <c r="G11" s="9"/>
      <c r="H11" s="9"/>
      <c r="I11" s="9"/>
      <c r="J11" s="9"/>
      <c r="K11" s="10"/>
      <c r="L11" s="9"/>
      <c r="M11" s="2"/>
      <c r="N11" s="9"/>
      <c r="O11" s="9"/>
      <c r="P11" s="9"/>
      <c r="Q11" s="9"/>
      <c r="R11" s="2"/>
      <c r="S11" s="9"/>
      <c r="T11" s="9"/>
      <c r="U11" s="9"/>
      <c r="V11" s="7"/>
      <c r="W11" s="10"/>
      <c r="X11" s="10"/>
      <c r="Y11" s="10"/>
      <c r="Z11" s="2"/>
      <c r="AA11" s="2"/>
      <c r="AB11" s="7"/>
      <c r="AC11" s="9"/>
      <c r="AD11" s="7"/>
      <c r="AE11" s="7"/>
      <c r="AF11" s="10"/>
      <c r="AG11" s="2"/>
    </row>
    <row r="12" spans="1:33" ht="16">
      <c r="A12" s="12" t="s">
        <v>198</v>
      </c>
      <c r="B12" s="13"/>
      <c r="C12" s="13"/>
      <c r="D12" s="12"/>
      <c r="E12" s="12"/>
      <c r="F12" s="12"/>
      <c r="G12" s="13"/>
      <c r="H12" s="13"/>
      <c r="I12" s="13"/>
      <c r="J12" s="13">
        <f>SUM(J4:J10)</f>
        <v>0</v>
      </c>
      <c r="K12" s="14">
        <f>SUM(K4:K10)</f>
        <v>0</v>
      </c>
      <c r="L12" s="13">
        <f>SUM(L4:L10)</f>
        <v>0</v>
      </c>
      <c r="M12" s="12"/>
      <c r="N12" s="13">
        <f>SUM(N4:N10)</f>
        <v>50946.666666666664</v>
      </c>
      <c r="O12" s="13">
        <f>SUM(O4:O10)</f>
        <v>0</v>
      </c>
      <c r="P12" s="13">
        <f>SUM(P4:P10)</f>
        <v>0</v>
      </c>
      <c r="Q12" s="13">
        <f>SUM(Q4:Q10)</f>
        <v>0</v>
      </c>
      <c r="R12" s="12"/>
      <c r="S12" s="13">
        <f>SUM(S4:S10)</f>
        <v>0</v>
      </c>
      <c r="T12" s="13">
        <f>SUM(T4:T10)</f>
        <v>0</v>
      </c>
      <c r="U12" s="13">
        <f>SUM(U4:U10)</f>
        <v>50946.666666666664</v>
      </c>
      <c r="V12" s="15">
        <f>IF(N12&gt;0,U12/N12,0)</f>
        <v>1</v>
      </c>
      <c r="W12" s="14">
        <f>SUM(W4:W10)</f>
        <v>0</v>
      </c>
      <c r="X12" s="14">
        <f>SUM(X4:X10)</f>
        <v>0</v>
      </c>
      <c r="Y12" s="14">
        <f>SUM(Y4:Y10)</f>
        <v>0</v>
      </c>
      <c r="Z12" s="12"/>
      <c r="AA12" s="12"/>
      <c r="AB12" s="15">
        <f>AVERAGE(AB4:AB10)</f>
        <v>0.90000000000000013</v>
      </c>
      <c r="AC12" s="13">
        <f>SUM(AC4:AC10)</f>
        <v>0</v>
      </c>
      <c r="AD12" s="15">
        <f>IF((S12*3+AC12)&gt;0,((N12*3)-(S12*3+AC12))/(S12*3+AC12),0)</f>
        <v>0</v>
      </c>
      <c r="AE12" s="15">
        <f>IF((S12*5+AC12)&gt;0,((N12*5)-(S12*5+AC12))/(S12*5+AC12),0)</f>
        <v>0</v>
      </c>
      <c r="AF12" s="14">
        <f>IF(U12&gt;0,AC12/U12*12,0)</f>
        <v>0</v>
      </c>
      <c r="AG12" s="12"/>
    </row>
    <row r="13" spans="1:3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A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40"/>
  <sheetViews>
    <sheetView workbookViewId="0"/>
  </sheetViews>
  <sheetFormatPr baseColWidth="10" defaultColWidth="8.83203125" defaultRowHeight="14"/>
  <cols>
    <col min="1" max="1" width="26" customWidth="1"/>
    <col min="2" max="11" width="17" customWidth="1"/>
    <col min="12" max="12" width="25" customWidth="1"/>
  </cols>
  <sheetData>
    <row r="1" spans="1:33">
      <c r="A1" s="20" t="s">
        <v>199</v>
      </c>
      <c r="B1" s="20"/>
      <c r="C1" s="20"/>
      <c r="D1" s="20"/>
      <c r="E1" s="20"/>
      <c r="F1" s="20"/>
      <c r="G1" s="20"/>
      <c r="H1" s="20"/>
      <c r="I1" s="20"/>
      <c r="J1" s="20"/>
      <c r="K1" s="20"/>
      <c r="L1" s="20"/>
      <c r="M1" s="2"/>
      <c r="N1" s="2"/>
      <c r="O1" s="2"/>
      <c r="P1" s="2"/>
      <c r="Q1" s="2"/>
      <c r="R1" s="2"/>
      <c r="S1" s="2"/>
      <c r="T1" s="2"/>
      <c r="U1" s="2"/>
      <c r="V1" s="2"/>
      <c r="W1" s="2"/>
      <c r="X1" s="2"/>
      <c r="Y1" s="2"/>
      <c r="Z1" s="2"/>
      <c r="AA1" s="2"/>
      <c r="AB1" s="2"/>
      <c r="AC1" s="2"/>
      <c r="AD1" s="2"/>
      <c r="AE1" s="2"/>
      <c r="AF1" s="2"/>
      <c r="AG1" s="2"/>
    </row>
    <row r="2" spans="1:33">
      <c r="A2" s="20"/>
      <c r="B2" s="20"/>
      <c r="C2" s="20"/>
      <c r="D2" s="20"/>
      <c r="E2" s="20"/>
      <c r="F2" s="20"/>
      <c r="G2" s="20"/>
      <c r="H2" s="20"/>
      <c r="I2" s="20"/>
      <c r="J2" s="20"/>
      <c r="K2" s="20"/>
      <c r="L2" s="20"/>
      <c r="M2" s="2"/>
      <c r="N2" s="2"/>
      <c r="O2" s="2"/>
      <c r="P2" s="2"/>
      <c r="Q2" s="2"/>
      <c r="R2" s="2"/>
      <c r="S2" s="2"/>
      <c r="T2" s="2"/>
      <c r="U2" s="2"/>
      <c r="V2" s="2"/>
      <c r="W2" s="2"/>
      <c r="X2" s="2"/>
      <c r="Y2" s="2"/>
      <c r="Z2" s="2"/>
      <c r="AA2" s="2"/>
      <c r="AB2" s="2"/>
      <c r="AC2" s="2"/>
      <c r="AD2" s="2"/>
      <c r="AE2" s="2"/>
      <c r="AF2" s="2"/>
      <c r="AG2" s="2"/>
    </row>
    <row r="3" spans="1:3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ht="15">
      <c r="A4" s="2" t="s">
        <v>200</v>
      </c>
      <c r="B4" s="2">
        <f>'Organisation Profile'!B4</f>
        <v>0</v>
      </c>
      <c r="C4" s="2"/>
      <c r="D4" s="2" t="s">
        <v>27</v>
      </c>
      <c r="E4" s="2" t="str">
        <f>'Organisation Profile'!B5</f>
        <v>Australia</v>
      </c>
      <c r="F4" s="2"/>
      <c r="G4" s="2" t="s">
        <v>183</v>
      </c>
      <c r="H4" s="2">
        <f>'Organisation Profile'!B22</f>
        <v>10</v>
      </c>
      <c r="I4" s="2"/>
      <c r="J4" s="2"/>
      <c r="K4" s="2"/>
      <c r="L4" s="2"/>
      <c r="M4" s="2"/>
      <c r="N4" s="2"/>
      <c r="O4" s="2"/>
      <c r="P4" s="2"/>
      <c r="Q4" s="2"/>
      <c r="R4" s="2"/>
      <c r="S4" s="2"/>
      <c r="T4" s="2"/>
      <c r="U4" s="2"/>
      <c r="V4" s="2"/>
      <c r="W4" s="2"/>
      <c r="X4" s="2"/>
      <c r="Y4" s="2"/>
      <c r="Z4" s="2"/>
      <c r="AA4" s="2"/>
      <c r="AB4" s="2"/>
      <c r="AC4" s="2"/>
      <c r="AD4" s="2"/>
      <c r="AE4" s="2"/>
      <c r="AF4" s="2"/>
      <c r="AG4" s="2"/>
    </row>
    <row r="5" spans="1:3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ht="32">
      <c r="A6" s="12" t="s">
        <v>201</v>
      </c>
      <c r="B6" s="9">
        <f>'Economic Model'!J12</f>
        <v>0</v>
      </c>
      <c r="C6" s="2"/>
      <c r="D6" s="12" t="s">
        <v>202</v>
      </c>
      <c r="E6" s="9">
        <f>'Economic Model'!L12</f>
        <v>0</v>
      </c>
      <c r="F6" s="2"/>
      <c r="G6" s="12" t="s">
        <v>203</v>
      </c>
      <c r="H6" s="9">
        <f>'Economic Model'!S12</f>
        <v>0</v>
      </c>
      <c r="I6" s="2"/>
      <c r="J6" s="12" t="s">
        <v>204</v>
      </c>
      <c r="K6" s="9">
        <f>'Economic Model'!U12</f>
        <v>50946.666666666664</v>
      </c>
      <c r="L6" s="2"/>
      <c r="M6" s="2"/>
      <c r="N6" s="2"/>
      <c r="O6" s="2"/>
      <c r="P6" s="2"/>
      <c r="Q6" s="2"/>
      <c r="R6" s="2"/>
      <c r="S6" s="2"/>
      <c r="T6" s="2"/>
      <c r="U6" s="2"/>
      <c r="V6" s="2"/>
      <c r="W6" s="2"/>
      <c r="X6" s="2"/>
      <c r="Y6" s="2"/>
      <c r="Z6" s="2"/>
      <c r="AA6" s="2"/>
      <c r="AB6" s="2"/>
      <c r="AC6" s="2"/>
      <c r="AD6" s="2"/>
      <c r="AE6" s="2"/>
      <c r="AF6" s="2"/>
      <c r="AG6" s="2"/>
    </row>
    <row r="7" spans="1:33" ht="32">
      <c r="A7" s="12" t="s">
        <v>205</v>
      </c>
      <c r="B7" s="9">
        <f>'Economic Model'!T12</f>
        <v>0</v>
      </c>
      <c r="C7" s="2"/>
      <c r="D7" s="12" t="s">
        <v>206</v>
      </c>
      <c r="E7" s="10">
        <f>'Economic Model'!Y12</f>
        <v>0</v>
      </c>
      <c r="F7" s="2"/>
      <c r="G7" s="12" t="s">
        <v>195</v>
      </c>
      <c r="H7" s="7">
        <f>'Economic Model'!AD12</f>
        <v>0</v>
      </c>
      <c r="I7" s="2"/>
      <c r="J7" s="12" t="s">
        <v>196</v>
      </c>
      <c r="K7" s="7">
        <f>'Economic Model'!AE12</f>
        <v>0</v>
      </c>
      <c r="L7" s="2"/>
      <c r="M7" s="2"/>
      <c r="N7" s="2"/>
      <c r="O7" s="2"/>
      <c r="P7" s="2"/>
      <c r="Q7" s="2"/>
      <c r="R7" s="2"/>
      <c r="S7" s="2"/>
      <c r="T7" s="2"/>
      <c r="U7" s="2"/>
      <c r="V7" s="2"/>
      <c r="W7" s="2"/>
      <c r="X7" s="2"/>
      <c r="Y7" s="2"/>
      <c r="Z7" s="2"/>
      <c r="AA7" s="2"/>
      <c r="AB7" s="2"/>
      <c r="AC7" s="2"/>
      <c r="AD7" s="2"/>
      <c r="AE7" s="2"/>
      <c r="AF7" s="2"/>
      <c r="AG7" s="2"/>
    </row>
    <row r="8" spans="1:33" ht="32">
      <c r="A8" s="12" t="s">
        <v>207</v>
      </c>
      <c r="B8" s="10">
        <f>'Economic Model'!AF12</f>
        <v>0</v>
      </c>
      <c r="C8" s="2"/>
      <c r="D8" s="12" t="s">
        <v>208</v>
      </c>
      <c r="E8" s="7">
        <f>'Economic Model'!AB12</f>
        <v>0.90000000000000013</v>
      </c>
      <c r="F8" s="2"/>
      <c r="G8" s="12" t="s">
        <v>209</v>
      </c>
      <c r="H8" s="2">
        <f>AVERAGE(Capability!D4:D10)</f>
        <v>0</v>
      </c>
      <c r="I8" s="2"/>
      <c r="J8" s="12" t="s">
        <v>210</v>
      </c>
      <c r="K8" s="16" t="str">
        <f>IF(COUNTIF(L12:L18,"INPUT REQUIRED")&gt;0,"COMPLETE MODEL INPUTS",IF(COUNTIF(K12:K18,"YES")&gt;0,"RED FLAG PRESENT",IF(AVERAGE(J12:J18)&gt;=75,"STRONG SHARING CASE",IF(AVERAGE(J12:J18)&gt;=55,"HYBRID CASE","SELECTIVE / LOCAL"))))</f>
        <v>COMPLETE MODEL INPUTS</v>
      </c>
      <c r="L8" s="2"/>
      <c r="M8" s="2"/>
      <c r="N8" s="2"/>
      <c r="O8" s="2"/>
      <c r="P8" s="2"/>
      <c r="Q8" s="2"/>
      <c r="R8" s="2"/>
      <c r="S8" s="2"/>
      <c r="T8" s="2"/>
      <c r="U8" s="2"/>
      <c r="V8" s="2"/>
      <c r="W8" s="2"/>
      <c r="X8" s="2"/>
      <c r="Y8" s="2"/>
      <c r="Z8" s="2"/>
      <c r="AA8" s="2"/>
      <c r="AB8" s="2"/>
      <c r="AC8" s="2"/>
      <c r="AD8" s="2"/>
      <c r="AE8" s="2"/>
      <c r="AF8" s="2"/>
      <c r="AG8" s="2"/>
    </row>
    <row r="9" spans="1:33">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row>
    <row r="10" spans="1:33">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33" ht="16">
      <c r="A11" s="1" t="s">
        <v>124</v>
      </c>
      <c r="B11" s="1" t="s">
        <v>211</v>
      </c>
      <c r="C11" s="1" t="s">
        <v>212</v>
      </c>
      <c r="D11" s="1" t="s">
        <v>213</v>
      </c>
      <c r="E11" s="1" t="s">
        <v>127</v>
      </c>
      <c r="F11" s="1" t="s">
        <v>193</v>
      </c>
      <c r="G11" s="1" t="s">
        <v>64</v>
      </c>
      <c r="H11" s="1" t="s">
        <v>214</v>
      </c>
      <c r="I11" s="1" t="s">
        <v>67</v>
      </c>
      <c r="J11" s="1" t="s">
        <v>215</v>
      </c>
      <c r="K11" s="1" t="s">
        <v>216</v>
      </c>
      <c r="L11" s="1" t="s">
        <v>3</v>
      </c>
      <c r="M11" s="2"/>
      <c r="N11" s="2" t="s">
        <v>124</v>
      </c>
      <c r="O11" s="2" t="s">
        <v>215</v>
      </c>
      <c r="P11" s="2"/>
      <c r="Q11" s="2" t="s">
        <v>124</v>
      </c>
      <c r="R11" s="2" t="s">
        <v>211</v>
      </c>
      <c r="S11" s="2"/>
      <c r="T11" s="2"/>
      <c r="U11" s="2"/>
      <c r="V11" s="2"/>
      <c r="W11" s="2"/>
      <c r="X11" s="2"/>
      <c r="Y11" s="2"/>
      <c r="Z11" s="2"/>
      <c r="AA11" s="2"/>
      <c r="AB11" s="2"/>
      <c r="AC11" s="2"/>
      <c r="AD11" s="2"/>
      <c r="AE11" s="2"/>
      <c r="AF11" s="2"/>
      <c r="AG11" s="2"/>
    </row>
    <row r="12" spans="1:33" ht="31">
      <c r="A12" s="2" t="s">
        <v>6</v>
      </c>
      <c r="B12" s="9">
        <f>'Economic Model'!U4</f>
        <v>9000</v>
      </c>
      <c r="C12" s="9">
        <f>'Economic Model'!T4</f>
        <v>0</v>
      </c>
      <c r="D12" s="10">
        <f>'Economic Model'!Y4</f>
        <v>0</v>
      </c>
      <c r="E12" s="2">
        <f>Capability!D4</f>
        <v>0</v>
      </c>
      <c r="F12" s="7">
        <f>'Economic Model'!AB4</f>
        <v>0.9</v>
      </c>
      <c r="G12" s="7">
        <f>Shareability!Q4</f>
        <v>0.5</v>
      </c>
      <c r="H12" s="7">
        <f>Shareability!H4</f>
        <v>0.5</v>
      </c>
      <c r="I12" s="7">
        <f>Readiness!J4</f>
        <v>1</v>
      </c>
      <c r="J12" s="17">
        <f>(0.3*MAX(0,MIN(1,'Economic Model'!V4))*100)+(0.25*Capability!E4*100)+(0.2*Shareability!Q4*100)+(0.15*Readiness!J4*100)+(0.1*Shareability!H4*100)</f>
        <v>85</v>
      </c>
      <c r="K12" s="2" t="str">
        <f>Readiness!K4</f>
        <v>NO</v>
      </c>
      <c r="L12" s="2" t="str">
        <f>IF('Economic Model'!S4=0,"INPUT REQUIRED",IF(K12="YES","DO NOT PROCEED",IF(J12&gt;=75,"SHARE",IF(J12&gt;=55,"HYBRID",IF(J12&gt;=35,"COLLECTIVELY PROCURE","RETAIN LOCALLY")))))</f>
        <v>INPUT REQUIRED</v>
      </c>
      <c r="M12" s="2"/>
      <c r="N12" s="2" t="s">
        <v>6</v>
      </c>
      <c r="O12" s="2">
        <f t="shared" ref="O12:O18" si="0">J12</f>
        <v>85</v>
      </c>
      <c r="P12" s="2"/>
      <c r="Q12" s="2" t="s">
        <v>6</v>
      </c>
      <c r="R12" s="2">
        <f t="shared" ref="R12:R18" si="1">B12</f>
        <v>9000</v>
      </c>
      <c r="S12" s="2"/>
      <c r="T12" s="2"/>
      <c r="U12" s="2"/>
      <c r="V12" s="2"/>
      <c r="W12" s="2"/>
      <c r="X12" s="2"/>
      <c r="Y12" s="2"/>
      <c r="Z12" s="2"/>
      <c r="AA12" s="2"/>
      <c r="AB12" s="2"/>
      <c r="AC12" s="2"/>
      <c r="AD12" s="2"/>
      <c r="AE12" s="2"/>
      <c r="AF12" s="2"/>
      <c r="AG12" s="2"/>
    </row>
    <row r="13" spans="1:33" ht="31">
      <c r="A13" s="2" t="s">
        <v>10</v>
      </c>
      <c r="B13" s="9">
        <f>'Economic Model'!U5</f>
        <v>3000</v>
      </c>
      <c r="C13" s="9">
        <f>'Economic Model'!T5</f>
        <v>0</v>
      </c>
      <c r="D13" s="10">
        <f>'Economic Model'!Y5</f>
        <v>0</v>
      </c>
      <c r="E13" s="2">
        <f>Capability!D5</f>
        <v>0</v>
      </c>
      <c r="F13" s="7">
        <f>'Economic Model'!AB5</f>
        <v>0.9</v>
      </c>
      <c r="G13" s="7">
        <f>Shareability!Q5</f>
        <v>0.5</v>
      </c>
      <c r="H13" s="7">
        <f>Shareability!H5</f>
        <v>0.5</v>
      </c>
      <c r="I13" s="7">
        <f>Readiness!J5</f>
        <v>1</v>
      </c>
      <c r="J13" s="17">
        <f>(0.3*MAX(0,MIN(1,'Economic Model'!V5))*100)+(0.25*Capability!E5*100)+(0.2*Shareability!Q5*100)+(0.15*Readiness!J5*100)+(0.1*Shareability!H5*100)</f>
        <v>85</v>
      </c>
      <c r="K13" s="2" t="str">
        <f>Readiness!K5</f>
        <v>NO</v>
      </c>
      <c r="L13" s="2" t="str">
        <f>IF('Economic Model'!S5=0,"INPUT REQUIRED",IF(K13="YES","DO NOT PROCEED",IF(J13&gt;=75,"SHARE",IF(J13&gt;=55,"HYBRID",IF(J13&gt;=35,"COLLECTIVELY PROCURE","RETAIN LOCALLY")))))</f>
        <v>INPUT REQUIRED</v>
      </c>
      <c r="M13" s="2"/>
      <c r="N13" s="2" t="s">
        <v>10</v>
      </c>
      <c r="O13" s="2">
        <f t="shared" si="0"/>
        <v>85</v>
      </c>
      <c r="P13" s="2"/>
      <c r="Q13" s="2" t="s">
        <v>10</v>
      </c>
      <c r="R13" s="2">
        <f t="shared" si="1"/>
        <v>3000</v>
      </c>
      <c r="S13" s="2"/>
      <c r="T13" s="2"/>
      <c r="U13" s="2"/>
      <c r="V13" s="2"/>
      <c r="W13" s="2"/>
      <c r="X13" s="2"/>
      <c r="Y13" s="2"/>
      <c r="Z13" s="2"/>
      <c r="AA13" s="2"/>
      <c r="AB13" s="2"/>
      <c r="AC13" s="2"/>
      <c r="AD13" s="2"/>
      <c r="AE13" s="2"/>
      <c r="AF13" s="2"/>
      <c r="AG13" s="2"/>
    </row>
    <row r="14" spans="1:33" ht="61">
      <c r="A14" s="2" t="s">
        <v>14</v>
      </c>
      <c r="B14" s="9">
        <f>'Economic Model'!U6</f>
        <v>11346.666666666666</v>
      </c>
      <c r="C14" s="9">
        <f>'Economic Model'!T6</f>
        <v>0</v>
      </c>
      <c r="D14" s="10">
        <f>'Economic Model'!Y6</f>
        <v>0</v>
      </c>
      <c r="E14" s="2">
        <f>Capability!D6</f>
        <v>0</v>
      </c>
      <c r="F14" s="7">
        <f>'Economic Model'!AB6</f>
        <v>0.9</v>
      </c>
      <c r="G14" s="7">
        <f>Shareability!Q6</f>
        <v>0.5</v>
      </c>
      <c r="H14" s="7">
        <f>Shareability!H6</f>
        <v>0.5</v>
      </c>
      <c r="I14" s="7">
        <f>Readiness!J6</f>
        <v>1</v>
      </c>
      <c r="J14" s="17">
        <f>(0.3*MAX(0,MIN(1,'Economic Model'!V6))*100)+(0.25*Capability!E6*100)+(0.2*Shareability!Q6*100)+(0.15*Readiness!J6*100)+(0.1*Shareability!H6*100)</f>
        <v>85</v>
      </c>
      <c r="K14" s="2" t="str">
        <f>Readiness!K6</f>
        <v>NO</v>
      </c>
      <c r="L14" s="2" t="str">
        <f>IF('Economic Model'!S6=0,"INPUT REQUIRED",IF(K14="YES","DO NOT PROCEED",IF(J14&gt;=75,"SHARE",IF(J14&gt;=55,"HYBRID",IF(J14&gt;=35,"COLLECTIVELY PROCURE","RETAIN LOCALLY")))))</f>
        <v>INPUT REQUIRED</v>
      </c>
      <c r="M14" s="2"/>
      <c r="N14" s="2" t="s">
        <v>14</v>
      </c>
      <c r="O14" s="2">
        <f t="shared" si="0"/>
        <v>85</v>
      </c>
      <c r="P14" s="2"/>
      <c r="Q14" s="2" t="s">
        <v>14</v>
      </c>
      <c r="R14" s="2">
        <f t="shared" si="1"/>
        <v>11346.666666666666</v>
      </c>
      <c r="S14" s="2"/>
      <c r="T14" s="2"/>
      <c r="U14" s="2"/>
      <c r="V14" s="2"/>
      <c r="W14" s="2"/>
      <c r="X14" s="2"/>
      <c r="Y14" s="2"/>
      <c r="Z14" s="2"/>
      <c r="AA14" s="2"/>
      <c r="AB14" s="2"/>
      <c r="AC14" s="2"/>
      <c r="AD14" s="2"/>
      <c r="AE14" s="2"/>
      <c r="AF14" s="2"/>
      <c r="AG14" s="2"/>
    </row>
    <row r="15" spans="1:33" ht="46">
      <c r="A15" s="2" t="s">
        <v>17</v>
      </c>
      <c r="B15" s="9">
        <f>'Economic Model'!U7</f>
        <v>6720</v>
      </c>
      <c r="C15" s="9">
        <f>'Economic Model'!T7</f>
        <v>0</v>
      </c>
      <c r="D15" s="10">
        <f>'Economic Model'!Y7</f>
        <v>0</v>
      </c>
      <c r="E15" s="2">
        <f>Capability!D7</f>
        <v>0</v>
      </c>
      <c r="F15" s="7">
        <f>'Economic Model'!AB7</f>
        <v>0.9</v>
      </c>
      <c r="G15" s="7">
        <f>Shareability!Q7</f>
        <v>0.5</v>
      </c>
      <c r="H15" s="7">
        <f>Shareability!H7</f>
        <v>0.5</v>
      </c>
      <c r="I15" s="7">
        <f>Readiness!J7</f>
        <v>1</v>
      </c>
      <c r="J15" s="17">
        <f>(0.3*MAX(0,MIN(1,'Economic Model'!V7))*100)+(0.25*Capability!E7*100)+(0.2*Shareability!Q7*100)+(0.15*Readiness!J7*100)+(0.1*Shareability!H7*100)</f>
        <v>85</v>
      </c>
      <c r="K15" s="2" t="str">
        <f>Readiness!K7</f>
        <v>NO</v>
      </c>
      <c r="L15" s="2" t="str">
        <f>IF('Economic Model'!S7=0,"INPUT REQUIRED",IF(K15="YES","DO NOT PROCEED",IF(J15&gt;=75,"SHARE",IF(J15&gt;=55,"HYBRID",IF(J15&gt;=35,"COLLECTIVELY PROCURE","RETAIN LOCALLY")))))</f>
        <v>INPUT REQUIRED</v>
      </c>
      <c r="M15" s="2"/>
      <c r="N15" s="2" t="s">
        <v>17</v>
      </c>
      <c r="O15" s="2">
        <f t="shared" si="0"/>
        <v>85</v>
      </c>
      <c r="P15" s="2"/>
      <c r="Q15" s="2" t="s">
        <v>17</v>
      </c>
      <c r="R15" s="2">
        <f t="shared" si="1"/>
        <v>6720</v>
      </c>
      <c r="S15" s="2"/>
      <c r="T15" s="2"/>
      <c r="U15" s="2"/>
      <c r="V15" s="2"/>
      <c r="W15" s="2"/>
      <c r="X15" s="2"/>
      <c r="Y15" s="2"/>
      <c r="Z15" s="2"/>
      <c r="AA15" s="2"/>
      <c r="AB15" s="2"/>
      <c r="AC15" s="2"/>
      <c r="AD15" s="2"/>
      <c r="AE15" s="2"/>
      <c r="AF15" s="2"/>
      <c r="AG15" s="2"/>
    </row>
    <row r="16" spans="1:33" ht="46">
      <c r="A16" s="2" t="s">
        <v>20</v>
      </c>
      <c r="B16" s="9">
        <f>'Economic Model'!U8</f>
        <v>9000</v>
      </c>
      <c r="C16" s="9">
        <f>'Economic Model'!T8</f>
        <v>0</v>
      </c>
      <c r="D16" s="10">
        <f>'Economic Model'!Y8</f>
        <v>0</v>
      </c>
      <c r="E16" s="2">
        <f>Capability!D8</f>
        <v>0</v>
      </c>
      <c r="F16" s="7">
        <f>'Economic Model'!AB8</f>
        <v>0.9</v>
      </c>
      <c r="G16" s="7">
        <f>Shareability!Q8</f>
        <v>0.5</v>
      </c>
      <c r="H16" s="7">
        <f>Shareability!H8</f>
        <v>0.5</v>
      </c>
      <c r="I16" s="7">
        <f>Readiness!J8</f>
        <v>1</v>
      </c>
      <c r="J16" s="17">
        <f>(0.3*MAX(0,MIN(1,'Economic Model'!V8))*100)+(0.25*Capability!E8*100)+(0.2*Shareability!Q8*100)+(0.15*Readiness!J8*100)+(0.1*Shareability!H8*100)</f>
        <v>85</v>
      </c>
      <c r="K16" s="2" t="str">
        <f>Readiness!K8</f>
        <v>NO</v>
      </c>
      <c r="L16" s="2" t="str">
        <f>IF('Economic Model'!S8=0,"INPUT REQUIRED",IF(K16="YES","DO NOT PROCEED",IF(J16&gt;=75,"SHARE",IF(J16&gt;=55,"HYBRID",IF(J16&gt;=35,"COLLECTIVELY PROCURE","RETAIN LOCALLY")))))</f>
        <v>INPUT REQUIRED</v>
      </c>
      <c r="M16" s="2"/>
      <c r="N16" s="2" t="s">
        <v>20</v>
      </c>
      <c r="O16" s="2">
        <f t="shared" si="0"/>
        <v>85</v>
      </c>
      <c r="P16" s="2"/>
      <c r="Q16" s="2" t="s">
        <v>20</v>
      </c>
      <c r="R16" s="2">
        <f t="shared" si="1"/>
        <v>9000</v>
      </c>
      <c r="S16" s="2"/>
      <c r="T16" s="2"/>
      <c r="U16" s="2"/>
      <c r="V16" s="2"/>
      <c r="W16" s="2"/>
      <c r="X16" s="2"/>
      <c r="Y16" s="2"/>
      <c r="Z16" s="2"/>
      <c r="AA16" s="2"/>
      <c r="AB16" s="2"/>
      <c r="AC16" s="2"/>
      <c r="AD16" s="2"/>
      <c r="AE16" s="2"/>
      <c r="AF16" s="2"/>
      <c r="AG16" s="2"/>
    </row>
    <row r="17" spans="1:33" ht="16">
      <c r="A17" s="2" t="s">
        <v>23</v>
      </c>
      <c r="B17" s="9">
        <f>'Economic Model'!U9</f>
        <v>10800</v>
      </c>
      <c r="C17" s="9">
        <f>'Economic Model'!T9</f>
        <v>0</v>
      </c>
      <c r="D17" s="10">
        <f>'Economic Model'!Y9</f>
        <v>0</v>
      </c>
      <c r="E17" s="2">
        <f>Capability!D9</f>
        <v>0</v>
      </c>
      <c r="F17" s="7">
        <f>'Economic Model'!AB9</f>
        <v>0.9</v>
      </c>
      <c r="G17" s="7">
        <f>Shareability!Q9</f>
        <v>0.5</v>
      </c>
      <c r="H17" s="7">
        <f>Shareability!H9</f>
        <v>0.5</v>
      </c>
      <c r="I17" s="7">
        <f>Readiness!J9</f>
        <v>1</v>
      </c>
      <c r="J17" s="17">
        <f>(0.3*MAX(0,MIN(1,'Economic Model'!V9))*100)+(0.25*Capability!E9*100)+(0.2*Shareability!Q9*100)+(0.15*Readiness!J9*100)+(0.1*Shareability!H9*100)</f>
        <v>85</v>
      </c>
      <c r="K17" s="2" t="str">
        <f>Readiness!K9</f>
        <v>NO</v>
      </c>
      <c r="L17" s="2" t="str">
        <f>IF('Economic Model'!S9=0,"INPUT REQUIRED",IF(K17="YES","DO NOT PROCEED",IF(J17&gt;=75,"SHARE",IF(J17&gt;=55,"HYBRID",IF(J17&gt;=35,"COLLECTIVELY PROCURE","RETAIN LOCALLY")))))</f>
        <v>INPUT REQUIRED</v>
      </c>
      <c r="M17" s="2"/>
      <c r="N17" s="2" t="s">
        <v>23</v>
      </c>
      <c r="O17" s="2">
        <f t="shared" si="0"/>
        <v>85</v>
      </c>
      <c r="P17" s="2"/>
      <c r="Q17" s="2" t="s">
        <v>23</v>
      </c>
      <c r="R17" s="2">
        <f t="shared" si="1"/>
        <v>10800</v>
      </c>
      <c r="S17" s="2"/>
      <c r="T17" s="2"/>
      <c r="U17" s="2"/>
      <c r="V17" s="2"/>
      <c r="W17" s="2"/>
      <c r="X17" s="2"/>
      <c r="Y17" s="2"/>
      <c r="Z17" s="2"/>
      <c r="AA17" s="2"/>
      <c r="AB17" s="2"/>
      <c r="AC17" s="2"/>
      <c r="AD17" s="2"/>
      <c r="AE17" s="2"/>
      <c r="AF17" s="2"/>
      <c r="AG17" s="2"/>
    </row>
    <row r="18" spans="1:33" ht="46">
      <c r="A18" s="2" t="s">
        <v>25</v>
      </c>
      <c r="B18" s="9">
        <f>'Economic Model'!U10</f>
        <v>1080</v>
      </c>
      <c r="C18" s="9">
        <f>'Economic Model'!T10</f>
        <v>0</v>
      </c>
      <c r="D18" s="10">
        <f>'Economic Model'!Y10</f>
        <v>0</v>
      </c>
      <c r="E18" s="2">
        <f>Capability!D10</f>
        <v>0</v>
      </c>
      <c r="F18" s="7">
        <f>'Economic Model'!AB10</f>
        <v>0.9</v>
      </c>
      <c r="G18" s="7">
        <f>Shareability!Q10</f>
        <v>0.5</v>
      </c>
      <c r="H18" s="7">
        <f>Shareability!H10</f>
        <v>0.5</v>
      </c>
      <c r="I18" s="7">
        <f>Readiness!J10</f>
        <v>1</v>
      </c>
      <c r="J18" s="17">
        <f>(0.3*MAX(0,MIN(1,'Economic Model'!V10))*100)+(0.25*Capability!E10*100)+(0.2*Shareability!Q10*100)+(0.15*Readiness!J10*100)+(0.1*Shareability!H10*100)</f>
        <v>85</v>
      </c>
      <c r="K18" s="2" t="str">
        <f>Readiness!K10</f>
        <v>NO</v>
      </c>
      <c r="L18" s="2" t="str">
        <f>IF('Economic Model'!S10=0,"INPUT REQUIRED",IF(K18="YES","DO NOT PROCEED",IF(J18&gt;=75,"SHARE",IF(J18&gt;=55,"HYBRID",IF(J18&gt;=35,"COLLECTIVELY PROCURE","RETAIN LOCALLY")))))</f>
        <v>INPUT REQUIRED</v>
      </c>
      <c r="M18" s="2"/>
      <c r="N18" s="2" t="s">
        <v>25</v>
      </c>
      <c r="O18" s="2">
        <f t="shared" si="0"/>
        <v>85</v>
      </c>
      <c r="P18" s="2"/>
      <c r="Q18" s="2" t="s">
        <v>25</v>
      </c>
      <c r="R18" s="2">
        <f t="shared" si="1"/>
        <v>1080</v>
      </c>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L2"/>
  </mergeCells>
  <conditionalFormatting sqref="J12:J18">
    <cfRule type="colorScale" priority="1">
      <colorScale>
        <cfvo type="min"/>
        <cfvo type="percentile" val="50"/>
        <cfvo type="max"/>
        <color rgb="FFF4CCCC"/>
        <color rgb="FFFFF2CC"/>
        <color rgb="FFD9EAD3"/>
      </colorScale>
    </cfRule>
  </conditionalFormatting>
  <conditionalFormatting sqref="L12:L18">
    <cfRule type="expression" dxfId="3" priority="2">
      <formula>L12="SHARE"</formula>
    </cfRule>
    <cfRule type="expression" dxfId="2" priority="3">
      <formula>L12="HYBRID"</formula>
    </cfRule>
    <cfRule type="expression" dxfId="1" priority="4">
      <formula>L12="DO NOT PROCEED"</formula>
    </cfRule>
    <cfRule type="expression" dxfId="0" priority="5">
      <formula>L12="INPUT REQUIRED"</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40"/>
  <sheetViews>
    <sheetView topLeftCell="A3" workbookViewId="0">
      <selection activeCell="J28" sqref="J28"/>
    </sheetView>
  </sheetViews>
  <sheetFormatPr baseColWidth="10" defaultColWidth="8.83203125" defaultRowHeight="14"/>
  <cols>
    <col min="1" max="1" width="26" customWidth="1"/>
    <col min="2" max="10" width="18" customWidth="1"/>
    <col min="11" max="11" width="38" customWidth="1"/>
    <col min="12" max="12" width="12" customWidth="1"/>
  </cols>
  <sheetData>
    <row r="1" spans="1:33" ht="21">
      <c r="A1" s="20" t="s">
        <v>217</v>
      </c>
      <c r="B1" s="20"/>
      <c r="C1" s="20"/>
      <c r="D1" s="20"/>
      <c r="E1" s="20"/>
      <c r="F1" s="20"/>
      <c r="G1" s="20"/>
      <c r="H1" s="20"/>
      <c r="I1" s="20"/>
      <c r="J1" s="20"/>
      <c r="K1" s="20"/>
      <c r="L1" s="20"/>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32">
      <c r="A3" s="1" t="s">
        <v>200</v>
      </c>
      <c r="B3" s="1" t="s">
        <v>27</v>
      </c>
      <c r="C3" s="1" t="s">
        <v>218</v>
      </c>
      <c r="D3" s="1" t="s">
        <v>202</v>
      </c>
      <c r="E3" s="1" t="s">
        <v>219</v>
      </c>
      <c r="F3" s="1" t="s">
        <v>211</v>
      </c>
      <c r="G3" s="1" t="s">
        <v>213</v>
      </c>
      <c r="H3" s="1" t="s">
        <v>209</v>
      </c>
      <c r="I3" s="1" t="s">
        <v>164</v>
      </c>
      <c r="J3" s="1" t="s">
        <v>220</v>
      </c>
      <c r="K3" s="1" t="s">
        <v>165</v>
      </c>
      <c r="L3" s="1" t="s">
        <v>221</v>
      </c>
      <c r="M3" s="2"/>
      <c r="N3" s="2"/>
      <c r="O3" s="2"/>
      <c r="P3" s="2"/>
      <c r="Q3" s="2"/>
      <c r="R3" s="2"/>
      <c r="S3" s="2"/>
      <c r="T3" s="2"/>
      <c r="U3" s="2"/>
      <c r="V3" s="2"/>
      <c r="W3" s="2"/>
      <c r="X3" s="2"/>
      <c r="Y3" s="2"/>
      <c r="Z3" s="2"/>
      <c r="AA3" s="2"/>
      <c r="AB3" s="2"/>
      <c r="AC3" s="2"/>
      <c r="AD3" s="2"/>
      <c r="AE3" s="2"/>
      <c r="AF3" s="2"/>
      <c r="AG3" s="2"/>
    </row>
    <row r="4" spans="1:33">
      <c r="A4" s="6"/>
      <c r="B4" s="6"/>
      <c r="C4" s="8"/>
      <c r="D4" s="8"/>
      <c r="E4" s="8"/>
      <c r="F4" s="8"/>
      <c r="G4" s="11"/>
      <c r="H4" s="6"/>
      <c r="I4" s="6"/>
      <c r="J4" s="6"/>
      <c r="K4" s="6"/>
      <c r="L4" s="6"/>
      <c r="M4" s="2"/>
      <c r="N4" s="2"/>
      <c r="O4" s="2"/>
      <c r="P4" s="2"/>
      <c r="Q4" s="2"/>
      <c r="R4" s="2"/>
      <c r="S4" s="2"/>
      <c r="T4" s="2"/>
      <c r="U4" s="2"/>
      <c r="V4" s="2"/>
      <c r="W4" s="2"/>
      <c r="X4" s="2"/>
      <c r="Y4" s="2"/>
      <c r="Z4" s="2"/>
      <c r="AA4" s="2"/>
      <c r="AB4" s="2"/>
      <c r="AC4" s="2"/>
      <c r="AD4" s="2"/>
      <c r="AE4" s="2"/>
      <c r="AF4" s="2"/>
      <c r="AG4" s="2"/>
    </row>
    <row r="5" spans="1:33">
      <c r="A5" s="6"/>
      <c r="B5" s="6"/>
      <c r="C5" s="8"/>
      <c r="D5" s="8"/>
      <c r="E5" s="8"/>
      <c r="F5" s="8"/>
      <c r="G5" s="11"/>
      <c r="H5" s="6"/>
      <c r="I5" s="6"/>
      <c r="J5" s="6"/>
      <c r="K5" s="6"/>
      <c r="L5" s="6"/>
      <c r="M5" s="2"/>
      <c r="N5" s="2"/>
      <c r="O5" s="2"/>
      <c r="P5" s="2"/>
      <c r="Q5" s="2"/>
      <c r="R5" s="2"/>
      <c r="S5" s="2"/>
      <c r="T5" s="2"/>
      <c r="U5" s="2"/>
      <c r="V5" s="2"/>
      <c r="W5" s="2"/>
      <c r="X5" s="2"/>
      <c r="Y5" s="2"/>
      <c r="Z5" s="2"/>
      <c r="AA5" s="2"/>
      <c r="AB5" s="2"/>
      <c r="AC5" s="2"/>
      <c r="AD5" s="2"/>
      <c r="AE5" s="2"/>
      <c r="AF5" s="2"/>
      <c r="AG5" s="2"/>
    </row>
    <row r="6" spans="1:33">
      <c r="A6" s="6"/>
      <c r="B6" s="6"/>
      <c r="C6" s="8"/>
      <c r="D6" s="8"/>
      <c r="E6" s="8"/>
      <c r="F6" s="8"/>
      <c r="G6" s="11"/>
      <c r="H6" s="6"/>
      <c r="I6" s="6"/>
      <c r="J6" s="6"/>
      <c r="K6" s="6"/>
      <c r="L6" s="6"/>
      <c r="M6" s="2"/>
      <c r="N6" s="2"/>
      <c r="O6" s="2"/>
      <c r="P6" s="2"/>
      <c r="Q6" s="2"/>
      <c r="R6" s="2"/>
      <c r="S6" s="2"/>
      <c r="T6" s="2"/>
      <c r="U6" s="2"/>
      <c r="V6" s="2"/>
      <c r="W6" s="2"/>
      <c r="X6" s="2"/>
      <c r="Y6" s="2"/>
      <c r="Z6" s="2"/>
      <c r="AA6" s="2"/>
      <c r="AB6" s="2"/>
      <c r="AC6" s="2"/>
      <c r="AD6" s="2"/>
      <c r="AE6" s="2"/>
      <c r="AF6" s="2"/>
      <c r="AG6" s="2"/>
    </row>
    <row r="7" spans="1:33">
      <c r="A7" s="6"/>
      <c r="B7" s="6"/>
      <c r="C7" s="8"/>
      <c r="D7" s="8"/>
      <c r="E7" s="8"/>
      <c r="F7" s="8"/>
      <c r="G7" s="11"/>
      <c r="H7" s="6"/>
      <c r="I7" s="6"/>
      <c r="J7" s="6"/>
      <c r="K7" s="6"/>
      <c r="L7" s="6"/>
      <c r="M7" s="2"/>
      <c r="N7" s="2"/>
      <c r="O7" s="2"/>
      <c r="P7" s="2"/>
      <c r="Q7" s="2"/>
      <c r="R7" s="2"/>
      <c r="S7" s="2"/>
      <c r="T7" s="2"/>
      <c r="U7" s="2"/>
      <c r="V7" s="2"/>
      <c r="W7" s="2"/>
      <c r="X7" s="2"/>
      <c r="Y7" s="2"/>
      <c r="Z7" s="2"/>
      <c r="AA7" s="2"/>
      <c r="AB7" s="2"/>
      <c r="AC7" s="2"/>
      <c r="AD7" s="2"/>
      <c r="AE7" s="2"/>
      <c r="AF7" s="2"/>
      <c r="AG7" s="2"/>
    </row>
    <row r="8" spans="1:33">
      <c r="A8" s="6"/>
      <c r="B8" s="6"/>
      <c r="C8" s="8"/>
      <c r="D8" s="8"/>
      <c r="E8" s="8"/>
      <c r="F8" s="8"/>
      <c r="G8" s="11"/>
      <c r="H8" s="6"/>
      <c r="I8" s="6"/>
      <c r="J8" s="6"/>
      <c r="K8" s="6"/>
      <c r="L8" s="6"/>
      <c r="M8" s="2"/>
      <c r="N8" s="2"/>
      <c r="O8" s="2"/>
      <c r="P8" s="2"/>
      <c r="Q8" s="2"/>
      <c r="R8" s="2"/>
      <c r="S8" s="2"/>
      <c r="T8" s="2"/>
      <c r="U8" s="2"/>
      <c r="V8" s="2"/>
      <c r="W8" s="2"/>
      <c r="X8" s="2"/>
      <c r="Y8" s="2"/>
      <c r="Z8" s="2"/>
      <c r="AA8" s="2"/>
      <c r="AB8" s="2"/>
      <c r="AC8" s="2"/>
      <c r="AD8" s="2"/>
      <c r="AE8" s="2"/>
      <c r="AF8" s="2"/>
      <c r="AG8" s="2"/>
    </row>
    <row r="9" spans="1:33">
      <c r="A9" s="6"/>
      <c r="B9" s="6"/>
      <c r="C9" s="8"/>
      <c r="D9" s="8"/>
      <c r="E9" s="8"/>
      <c r="F9" s="8"/>
      <c r="G9" s="11"/>
      <c r="H9" s="6"/>
      <c r="I9" s="6"/>
      <c r="J9" s="6"/>
      <c r="K9" s="6"/>
      <c r="L9" s="6"/>
      <c r="M9" s="2"/>
      <c r="N9" s="2"/>
      <c r="O9" s="2"/>
      <c r="P9" s="2"/>
      <c r="Q9" s="2"/>
      <c r="R9" s="2"/>
      <c r="S9" s="2"/>
      <c r="T9" s="2"/>
      <c r="U9" s="2"/>
      <c r="V9" s="2"/>
      <c r="W9" s="2"/>
      <c r="X9" s="2"/>
      <c r="Y9" s="2"/>
      <c r="Z9" s="2"/>
      <c r="AA9" s="2"/>
      <c r="AB9" s="2"/>
      <c r="AC9" s="2"/>
      <c r="AD9" s="2"/>
      <c r="AE9" s="2"/>
      <c r="AF9" s="2"/>
      <c r="AG9" s="2"/>
    </row>
    <row r="10" spans="1:33">
      <c r="A10" s="6"/>
      <c r="B10" s="6"/>
      <c r="C10" s="8"/>
      <c r="D10" s="8"/>
      <c r="E10" s="8"/>
      <c r="F10" s="8"/>
      <c r="G10" s="11"/>
      <c r="H10" s="6"/>
      <c r="I10" s="6"/>
      <c r="J10" s="6"/>
      <c r="K10" s="6"/>
      <c r="L10" s="6"/>
      <c r="M10" s="2"/>
      <c r="N10" s="2"/>
      <c r="O10" s="2"/>
      <c r="P10" s="2"/>
      <c r="Q10" s="2"/>
      <c r="R10" s="2"/>
      <c r="S10" s="2"/>
      <c r="T10" s="2"/>
      <c r="U10" s="2"/>
      <c r="V10" s="2"/>
      <c r="W10" s="2"/>
      <c r="X10" s="2"/>
      <c r="Y10" s="2"/>
      <c r="Z10" s="2"/>
      <c r="AA10" s="2"/>
      <c r="AB10" s="2"/>
      <c r="AC10" s="2"/>
      <c r="AD10" s="2"/>
      <c r="AE10" s="2"/>
      <c r="AF10" s="2"/>
      <c r="AG10" s="2"/>
    </row>
    <row r="11" spans="1:33">
      <c r="A11" s="6"/>
      <c r="B11" s="6"/>
      <c r="C11" s="8"/>
      <c r="D11" s="8"/>
      <c r="E11" s="8"/>
      <c r="F11" s="8"/>
      <c r="G11" s="11"/>
      <c r="H11" s="6"/>
      <c r="I11" s="6"/>
      <c r="J11" s="6"/>
      <c r="K11" s="6"/>
      <c r="L11" s="6"/>
      <c r="M11" s="2"/>
      <c r="N11" s="2"/>
      <c r="O11" s="2"/>
      <c r="P11" s="2"/>
      <c r="Q11" s="2"/>
      <c r="R11" s="2"/>
      <c r="S11" s="2"/>
      <c r="T11" s="2"/>
      <c r="U11" s="2"/>
      <c r="V11" s="2"/>
      <c r="W11" s="2"/>
      <c r="X11" s="2"/>
      <c r="Y11" s="2"/>
      <c r="Z11" s="2"/>
      <c r="AA11" s="2"/>
      <c r="AB11" s="2"/>
      <c r="AC11" s="2"/>
      <c r="AD11" s="2"/>
      <c r="AE11" s="2"/>
      <c r="AF11" s="2"/>
      <c r="AG11" s="2"/>
    </row>
    <row r="12" spans="1:33">
      <c r="A12" s="6"/>
      <c r="B12" s="6"/>
      <c r="C12" s="8"/>
      <c r="D12" s="8"/>
      <c r="E12" s="8"/>
      <c r="F12" s="8"/>
      <c r="G12" s="11"/>
      <c r="H12" s="6"/>
      <c r="I12" s="6"/>
      <c r="J12" s="6"/>
      <c r="K12" s="6"/>
      <c r="L12" s="6"/>
      <c r="M12" s="2"/>
      <c r="N12" s="2"/>
      <c r="O12" s="2"/>
      <c r="P12" s="2"/>
      <c r="Q12" s="2"/>
      <c r="R12" s="2"/>
      <c r="S12" s="2"/>
      <c r="T12" s="2"/>
      <c r="U12" s="2"/>
      <c r="V12" s="2"/>
      <c r="W12" s="2"/>
      <c r="X12" s="2"/>
      <c r="Y12" s="2"/>
      <c r="Z12" s="2"/>
      <c r="AA12" s="2"/>
      <c r="AB12" s="2"/>
      <c r="AC12" s="2"/>
      <c r="AD12" s="2"/>
      <c r="AE12" s="2"/>
      <c r="AF12" s="2"/>
      <c r="AG12" s="2"/>
    </row>
    <row r="13" spans="1:33">
      <c r="A13" s="6"/>
      <c r="B13" s="6"/>
      <c r="C13" s="8"/>
      <c r="D13" s="8"/>
      <c r="E13" s="8"/>
      <c r="F13" s="8"/>
      <c r="G13" s="11"/>
      <c r="H13" s="6"/>
      <c r="I13" s="6"/>
      <c r="J13" s="6"/>
      <c r="K13" s="6"/>
      <c r="L13" s="6"/>
      <c r="M13" s="2"/>
      <c r="N13" s="2"/>
      <c r="O13" s="2"/>
      <c r="P13" s="2"/>
      <c r="Q13" s="2"/>
      <c r="R13" s="2"/>
      <c r="S13" s="2"/>
      <c r="T13" s="2"/>
      <c r="U13" s="2"/>
      <c r="V13" s="2"/>
      <c r="W13" s="2"/>
      <c r="X13" s="2"/>
      <c r="Y13" s="2"/>
      <c r="Z13" s="2"/>
      <c r="AA13" s="2"/>
      <c r="AB13" s="2"/>
      <c r="AC13" s="2"/>
      <c r="AD13" s="2"/>
      <c r="AE13" s="2"/>
      <c r="AF13" s="2"/>
      <c r="AG13" s="2"/>
    </row>
    <row r="14" spans="1:33">
      <c r="A14" s="6"/>
      <c r="B14" s="6"/>
      <c r="C14" s="8"/>
      <c r="D14" s="8"/>
      <c r="E14" s="8"/>
      <c r="F14" s="8"/>
      <c r="G14" s="11"/>
      <c r="H14" s="6"/>
      <c r="I14" s="6"/>
      <c r="J14" s="6"/>
      <c r="K14" s="6"/>
      <c r="L14" s="6"/>
      <c r="M14" s="2"/>
      <c r="N14" s="2"/>
      <c r="O14" s="2"/>
      <c r="P14" s="2"/>
      <c r="Q14" s="2"/>
      <c r="R14" s="2"/>
      <c r="S14" s="2"/>
      <c r="T14" s="2"/>
      <c r="U14" s="2"/>
      <c r="V14" s="2"/>
      <c r="W14" s="2"/>
      <c r="X14" s="2"/>
      <c r="Y14" s="2"/>
      <c r="Z14" s="2"/>
      <c r="AA14" s="2"/>
      <c r="AB14" s="2"/>
      <c r="AC14" s="2"/>
      <c r="AD14" s="2"/>
      <c r="AE14" s="2"/>
      <c r="AF14" s="2"/>
      <c r="AG14" s="2"/>
    </row>
    <row r="15" spans="1:33">
      <c r="A15" s="6"/>
      <c r="B15" s="6"/>
      <c r="C15" s="8"/>
      <c r="D15" s="8"/>
      <c r="E15" s="8"/>
      <c r="F15" s="8"/>
      <c r="G15" s="11"/>
      <c r="H15" s="6"/>
      <c r="I15" s="6"/>
      <c r="J15" s="6"/>
      <c r="K15" s="6"/>
      <c r="L15" s="6"/>
      <c r="M15" s="2"/>
      <c r="N15" s="2"/>
      <c r="O15" s="2"/>
      <c r="P15" s="2"/>
      <c r="Q15" s="2"/>
      <c r="R15" s="2"/>
      <c r="S15" s="2"/>
      <c r="T15" s="2"/>
      <c r="U15" s="2"/>
      <c r="V15" s="2"/>
      <c r="W15" s="2"/>
      <c r="X15" s="2"/>
      <c r="Y15" s="2"/>
      <c r="Z15" s="2"/>
      <c r="AA15" s="2"/>
      <c r="AB15" s="2"/>
      <c r="AC15" s="2"/>
      <c r="AD15" s="2"/>
      <c r="AE15" s="2"/>
      <c r="AF15" s="2"/>
      <c r="AG15" s="2"/>
    </row>
    <row r="16" spans="1:33">
      <c r="A16" s="6"/>
      <c r="B16" s="6"/>
      <c r="C16" s="8"/>
      <c r="D16" s="8"/>
      <c r="E16" s="8"/>
      <c r="F16" s="8"/>
      <c r="G16" s="11"/>
      <c r="H16" s="6"/>
      <c r="I16" s="6"/>
      <c r="J16" s="6"/>
      <c r="K16" s="6"/>
      <c r="L16" s="6"/>
      <c r="M16" s="2"/>
      <c r="N16" s="2"/>
      <c r="O16" s="2"/>
      <c r="P16" s="2"/>
      <c r="Q16" s="2"/>
      <c r="R16" s="2"/>
      <c r="S16" s="2"/>
      <c r="T16" s="2"/>
      <c r="U16" s="2"/>
      <c r="V16" s="2"/>
      <c r="W16" s="2"/>
      <c r="X16" s="2"/>
      <c r="Y16" s="2"/>
      <c r="Z16" s="2"/>
      <c r="AA16" s="2"/>
      <c r="AB16" s="2"/>
      <c r="AC16" s="2"/>
      <c r="AD16" s="2"/>
      <c r="AE16" s="2"/>
      <c r="AF16" s="2"/>
      <c r="AG16" s="2"/>
    </row>
    <row r="17" spans="1:33">
      <c r="A17" s="6"/>
      <c r="B17" s="6"/>
      <c r="C17" s="8"/>
      <c r="D17" s="8"/>
      <c r="E17" s="8"/>
      <c r="F17" s="8"/>
      <c r="G17" s="11"/>
      <c r="H17" s="6"/>
      <c r="I17" s="6"/>
      <c r="J17" s="6"/>
      <c r="K17" s="6"/>
      <c r="L17" s="6"/>
      <c r="M17" s="2"/>
      <c r="N17" s="2"/>
      <c r="O17" s="2"/>
      <c r="P17" s="2"/>
      <c r="Q17" s="2"/>
      <c r="R17" s="2"/>
      <c r="S17" s="2"/>
      <c r="T17" s="2"/>
      <c r="U17" s="2"/>
      <c r="V17" s="2"/>
      <c r="W17" s="2"/>
      <c r="X17" s="2"/>
      <c r="Y17" s="2"/>
      <c r="Z17" s="2"/>
      <c r="AA17" s="2"/>
      <c r="AB17" s="2"/>
      <c r="AC17" s="2"/>
      <c r="AD17" s="2"/>
      <c r="AE17" s="2"/>
      <c r="AF17" s="2"/>
      <c r="AG17" s="2"/>
    </row>
    <row r="18" spans="1:33">
      <c r="A18" s="6"/>
      <c r="B18" s="6"/>
      <c r="C18" s="8"/>
      <c r="D18" s="8"/>
      <c r="E18" s="8"/>
      <c r="F18" s="8"/>
      <c r="G18" s="11"/>
      <c r="H18" s="6"/>
      <c r="I18" s="6"/>
      <c r="J18" s="6"/>
      <c r="K18" s="6"/>
      <c r="L18" s="6"/>
      <c r="M18" s="2"/>
      <c r="N18" s="2"/>
      <c r="O18" s="2"/>
      <c r="P18" s="2"/>
      <c r="Q18" s="2"/>
      <c r="R18" s="2"/>
      <c r="S18" s="2"/>
      <c r="T18" s="2"/>
      <c r="U18" s="2"/>
      <c r="V18" s="2"/>
      <c r="W18" s="2"/>
      <c r="X18" s="2"/>
      <c r="Y18" s="2"/>
      <c r="Z18" s="2"/>
      <c r="AA18" s="2"/>
      <c r="AB18" s="2"/>
      <c r="AC18" s="2"/>
      <c r="AD18" s="2"/>
      <c r="AE18" s="2"/>
      <c r="AF18" s="2"/>
      <c r="AG18" s="2"/>
    </row>
    <row r="19" spans="1:33">
      <c r="A19" s="6"/>
      <c r="B19" s="6"/>
      <c r="C19" s="8"/>
      <c r="D19" s="8"/>
      <c r="E19" s="8"/>
      <c r="F19" s="8"/>
      <c r="G19" s="11"/>
      <c r="H19" s="6"/>
      <c r="I19" s="6"/>
      <c r="J19" s="6"/>
      <c r="K19" s="6"/>
      <c r="L19" s="6"/>
      <c r="M19" s="2"/>
      <c r="N19" s="2"/>
      <c r="O19" s="2"/>
      <c r="P19" s="2"/>
      <c r="Q19" s="2"/>
      <c r="R19" s="2"/>
      <c r="S19" s="2"/>
      <c r="T19" s="2"/>
      <c r="U19" s="2"/>
      <c r="V19" s="2"/>
      <c r="W19" s="2"/>
      <c r="X19" s="2"/>
      <c r="Y19" s="2"/>
      <c r="Z19" s="2"/>
      <c r="AA19" s="2"/>
      <c r="AB19" s="2"/>
      <c r="AC19" s="2"/>
      <c r="AD19" s="2"/>
      <c r="AE19" s="2"/>
      <c r="AF19" s="2"/>
      <c r="AG19" s="2"/>
    </row>
    <row r="20" spans="1:33">
      <c r="A20" s="6"/>
      <c r="B20" s="6"/>
      <c r="C20" s="8"/>
      <c r="D20" s="8"/>
      <c r="E20" s="8"/>
      <c r="F20" s="8"/>
      <c r="G20" s="11"/>
      <c r="H20" s="6"/>
      <c r="I20" s="6"/>
      <c r="J20" s="6"/>
      <c r="K20" s="6"/>
      <c r="L20" s="6"/>
      <c r="M20" s="2"/>
      <c r="N20" s="2"/>
      <c r="O20" s="2"/>
      <c r="P20" s="2"/>
      <c r="Q20" s="2"/>
      <c r="R20" s="2"/>
      <c r="S20" s="2"/>
      <c r="T20" s="2"/>
      <c r="U20" s="2"/>
      <c r="V20" s="2"/>
      <c r="W20" s="2"/>
      <c r="X20" s="2"/>
      <c r="Y20" s="2"/>
      <c r="Z20" s="2"/>
      <c r="AA20" s="2"/>
      <c r="AB20" s="2"/>
      <c r="AC20" s="2"/>
      <c r="AD20" s="2"/>
      <c r="AE20" s="2"/>
      <c r="AF20" s="2"/>
      <c r="AG20" s="2"/>
    </row>
    <row r="21" spans="1:33">
      <c r="A21" s="6"/>
      <c r="B21" s="6"/>
      <c r="C21" s="8"/>
      <c r="D21" s="8"/>
      <c r="E21" s="8"/>
      <c r="F21" s="8"/>
      <c r="G21" s="11"/>
      <c r="H21" s="6"/>
      <c r="I21" s="6"/>
      <c r="J21" s="6"/>
      <c r="K21" s="6"/>
      <c r="L21" s="6"/>
      <c r="M21" s="2"/>
      <c r="N21" s="2"/>
      <c r="O21" s="2"/>
      <c r="P21" s="2"/>
      <c r="Q21" s="2"/>
      <c r="R21" s="2"/>
      <c r="S21" s="2"/>
      <c r="T21" s="2"/>
      <c r="U21" s="2"/>
      <c r="V21" s="2"/>
      <c r="W21" s="2"/>
      <c r="X21" s="2"/>
      <c r="Y21" s="2"/>
      <c r="Z21" s="2"/>
      <c r="AA21" s="2"/>
      <c r="AB21" s="2"/>
      <c r="AC21" s="2"/>
      <c r="AD21" s="2"/>
      <c r="AE21" s="2"/>
      <c r="AF21" s="2"/>
      <c r="AG21" s="2"/>
    </row>
    <row r="22" spans="1:33">
      <c r="A22" s="6"/>
      <c r="B22" s="6"/>
      <c r="C22" s="8"/>
      <c r="D22" s="8"/>
      <c r="E22" s="8"/>
      <c r="F22" s="8"/>
      <c r="G22" s="11"/>
      <c r="H22" s="6"/>
      <c r="I22" s="6"/>
      <c r="J22" s="6"/>
      <c r="K22" s="6"/>
      <c r="L22" s="6"/>
      <c r="M22" s="2"/>
      <c r="N22" s="2"/>
      <c r="O22" s="2"/>
      <c r="P22" s="2"/>
      <c r="Q22" s="2"/>
      <c r="R22" s="2"/>
      <c r="S22" s="2"/>
      <c r="T22" s="2"/>
      <c r="U22" s="2"/>
      <c r="V22" s="2"/>
      <c r="W22" s="2"/>
      <c r="X22" s="2"/>
      <c r="Y22" s="2"/>
      <c r="Z22" s="2"/>
      <c r="AA22" s="2"/>
      <c r="AB22" s="2"/>
      <c r="AC22" s="2"/>
      <c r="AD22" s="2"/>
      <c r="AE22" s="2"/>
      <c r="AF22" s="2"/>
      <c r="AG22" s="2"/>
    </row>
    <row r="23" spans="1:33">
      <c r="A23" s="6"/>
      <c r="B23" s="6"/>
      <c r="C23" s="8"/>
      <c r="D23" s="8"/>
      <c r="E23" s="8"/>
      <c r="F23" s="8"/>
      <c r="G23" s="11"/>
      <c r="H23" s="6"/>
      <c r="I23" s="6"/>
      <c r="J23" s="6"/>
      <c r="K23" s="6"/>
      <c r="L23" s="6"/>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ht="32">
      <c r="A26" s="1" t="s">
        <v>222</v>
      </c>
      <c r="B26" s="1" t="s">
        <v>223</v>
      </c>
      <c r="C26" s="1" t="s">
        <v>224</v>
      </c>
      <c r="D26" s="1" t="s">
        <v>225</v>
      </c>
      <c r="E26" s="1" t="s">
        <v>226</v>
      </c>
      <c r="F26" s="1" t="s">
        <v>227</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f>COUNTIF(L4:L23,"Yes")</f>
        <v>0</v>
      </c>
      <c r="B27" s="9">
        <f>SUMIF(L4:L23,"Yes",C4:C23)</f>
        <v>0</v>
      </c>
      <c r="C27" s="9">
        <f>SUMIF(L4:L23,"Yes",E4:E23)</f>
        <v>0</v>
      </c>
      <c r="D27" s="9">
        <f>SUMIF(L4:L23,"Yes",F4:F23)</f>
        <v>0</v>
      </c>
      <c r="E27" s="10">
        <f>SUMIF(L4:L23,"Yes",G4:G23)</f>
        <v>0</v>
      </c>
      <c r="F27" s="2">
        <f>COUNTIFS(L4:L23,"Yes",I4:I23,"YES")</f>
        <v>0</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48">
      <c r="A30" s="1" t="s">
        <v>124</v>
      </c>
      <c r="B30" s="1" t="s">
        <v>228</v>
      </c>
      <c r="C30" s="1" t="s">
        <v>229</v>
      </c>
      <c r="D30" s="1" t="s">
        <v>230</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ht="30">
      <c r="A31" s="2" t="s">
        <v>6</v>
      </c>
      <c r="B31" s="18">
        <v>0.8</v>
      </c>
      <c r="C31" s="2" t="str">
        <f t="shared" ref="C31:C37" si="0">IF(B31&gt;=0.8,"Highly common",IF(B31&gt;=0.6,"Common platform + configuration",IF(B31&gt;=0.4,"Hybrid/selective sharing","Unlikely common service")))</f>
        <v>Highly common</v>
      </c>
      <c r="D31" s="2" t="str">
        <f t="shared" ref="D31:D37" si="1">IF(B31&gt;=0.8,"COMMON SOLUTION",IF(B31&gt;=0.6,"CONFIGURABLE SHARED PLATFORM",IF(B31&gt;=0.4,"SELECTIVE/HYBRID","RETAIN/PROCURE SEPARATELY")))</f>
        <v>COMMON SOLUTION</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ht="30">
      <c r="A32" s="2" t="s">
        <v>10</v>
      </c>
      <c r="B32" s="18">
        <v>0.8</v>
      </c>
      <c r="C32" s="2" t="str">
        <f t="shared" si="0"/>
        <v>Highly common</v>
      </c>
      <c r="D32" s="2" t="str">
        <f t="shared" si="1"/>
        <v>COMMON SOLUTION</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ht="30">
      <c r="A33" s="2" t="s">
        <v>14</v>
      </c>
      <c r="B33" s="18">
        <v>0.8</v>
      </c>
      <c r="C33" s="2" t="str">
        <f t="shared" si="0"/>
        <v>Highly common</v>
      </c>
      <c r="D33" s="2" t="str">
        <f t="shared" si="1"/>
        <v>COMMON SOLUTION</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ht="30">
      <c r="A34" s="2" t="s">
        <v>17</v>
      </c>
      <c r="B34" s="18">
        <v>0.8</v>
      </c>
      <c r="C34" s="2" t="str">
        <f t="shared" si="0"/>
        <v>Highly common</v>
      </c>
      <c r="D34" s="2" t="str">
        <f t="shared" si="1"/>
        <v>COMMON SOLUTION</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ht="30">
      <c r="A35" s="2" t="s">
        <v>20</v>
      </c>
      <c r="B35" s="18">
        <v>0.8</v>
      </c>
      <c r="C35" s="2" t="str">
        <f t="shared" si="0"/>
        <v>Highly common</v>
      </c>
      <c r="D35" s="2" t="str">
        <f t="shared" si="1"/>
        <v>COMMON SOLUTION</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ht="30">
      <c r="A36" s="2" t="s">
        <v>23</v>
      </c>
      <c r="B36" s="18">
        <v>0.8</v>
      </c>
      <c r="C36" s="2" t="str">
        <f t="shared" si="0"/>
        <v>Highly common</v>
      </c>
      <c r="D36" s="2" t="str">
        <f t="shared" si="1"/>
        <v>COMMON SOLUTION</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ht="30">
      <c r="A37" s="2" t="s">
        <v>25</v>
      </c>
      <c r="B37" s="18">
        <v>0.8</v>
      </c>
      <c r="C37" s="2" t="str">
        <f t="shared" si="0"/>
        <v>Highly common</v>
      </c>
      <c r="D37" s="2" t="str">
        <f t="shared" si="1"/>
        <v>COMMON SOLUTION</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mergeCells count="1">
    <mergeCell ref="A1:L1"/>
  </mergeCells>
  <dataValidations count="2">
    <dataValidation type="list" sqref="I4:I23" xr:uid="{00000000-0002-0000-0900-000001000000}">
      <formula1>"YES,NO"</formula1>
    </dataValidation>
    <dataValidation type="list" sqref="L4:L23" xr:uid="{00000000-0002-0000-0900-000003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xr:uid="{00000000-0002-0000-0900-000000000000}">
          <x14:formula1>
            <xm:f>Lists!$A$2:$A$7</xm:f>
          </x14:formula1>
          <xm:sqref>B4:B23</xm:sqref>
        </x14:dataValidation>
        <x14:dataValidation type="list" xr:uid="{00000000-0002-0000-0900-000002000000}">
          <x14:formula1>
            <xm:f>Lists!$E$2:$E$7</xm:f>
          </x14:formula1>
          <xm:sqref>J4:J23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6"/>
  <sheetViews>
    <sheetView workbookViewId="0"/>
  </sheetViews>
  <sheetFormatPr baseColWidth="10" defaultColWidth="8.83203125" defaultRowHeight="14"/>
  <cols>
    <col min="1" max="4" width="42" customWidth="1"/>
  </cols>
  <sheetData>
    <row r="1" spans="1:4" ht="21">
      <c r="A1" s="20" t="s">
        <v>231</v>
      </c>
      <c r="B1" s="20"/>
      <c r="C1" s="20"/>
      <c r="D1" s="20"/>
    </row>
    <row r="3" spans="1:4" ht="16">
      <c r="A3" s="1" t="s">
        <v>232</v>
      </c>
      <c r="B3" s="1" t="s">
        <v>233</v>
      </c>
      <c r="C3" s="1" t="s">
        <v>234</v>
      </c>
      <c r="D3" s="1" t="s">
        <v>235</v>
      </c>
    </row>
    <row r="4" spans="1:4">
      <c r="A4" t="s">
        <v>236</v>
      </c>
      <c r="B4" t="s">
        <v>237</v>
      </c>
      <c r="C4" t="s">
        <v>238</v>
      </c>
      <c r="D4" t="s">
        <v>239</v>
      </c>
    </row>
    <row r="5" spans="1:4">
      <c r="A5" t="s">
        <v>240</v>
      </c>
      <c r="B5" t="s">
        <v>241</v>
      </c>
      <c r="C5" t="s">
        <v>242</v>
      </c>
      <c r="D5" t="s">
        <v>243</v>
      </c>
    </row>
    <row r="6" spans="1:4">
      <c r="A6" t="s">
        <v>244</v>
      </c>
      <c r="B6" t="s">
        <v>245</v>
      </c>
      <c r="C6" t="s">
        <v>246</v>
      </c>
      <c r="D6" t="s">
        <v>247</v>
      </c>
    </row>
    <row r="7" spans="1:4">
      <c r="A7" t="s">
        <v>248</v>
      </c>
      <c r="B7" t="s">
        <v>249</v>
      </c>
      <c r="C7" t="s">
        <v>250</v>
      </c>
      <c r="D7" t="s">
        <v>251</v>
      </c>
    </row>
    <row r="8" spans="1:4">
      <c r="A8" t="s">
        <v>252</v>
      </c>
      <c r="B8" t="s">
        <v>253</v>
      </c>
      <c r="C8" t="s">
        <v>254</v>
      </c>
      <c r="D8" t="s">
        <v>255</v>
      </c>
    </row>
    <row r="10" spans="1:4" ht="16">
      <c r="A10" s="1" t="s">
        <v>256</v>
      </c>
      <c r="B10" s="1" t="s">
        <v>257</v>
      </c>
      <c r="C10" s="1" t="s">
        <v>258</v>
      </c>
      <c r="D10" s="1" t="s">
        <v>216</v>
      </c>
    </row>
    <row r="11" spans="1:4">
      <c r="A11" t="s">
        <v>259</v>
      </c>
      <c r="B11" t="s">
        <v>260</v>
      </c>
      <c r="C11" t="s">
        <v>261</v>
      </c>
      <c r="D11" t="s">
        <v>262</v>
      </c>
    </row>
    <row r="12" spans="1:4">
      <c r="A12" t="s">
        <v>263</v>
      </c>
      <c r="B12" t="s">
        <v>264</v>
      </c>
      <c r="C12" t="s">
        <v>265</v>
      </c>
      <c r="D12" t="s">
        <v>266</v>
      </c>
    </row>
    <row r="13" spans="1:4">
      <c r="A13" t="s">
        <v>267</v>
      </c>
      <c r="B13" t="s">
        <v>268</v>
      </c>
      <c r="C13" t="s">
        <v>269</v>
      </c>
      <c r="D13" t="s">
        <v>270</v>
      </c>
    </row>
    <row r="14" spans="1:4">
      <c r="A14" t="s">
        <v>271</v>
      </c>
      <c r="B14" t="s">
        <v>272</v>
      </c>
      <c r="C14" t="s">
        <v>273</v>
      </c>
      <c r="D14" t="s">
        <v>274</v>
      </c>
    </row>
    <row r="15" spans="1:4">
      <c r="A15" t="s">
        <v>275</v>
      </c>
      <c r="B15" t="s">
        <v>276</v>
      </c>
      <c r="C15" t="s">
        <v>277</v>
      </c>
      <c r="D15" t="s">
        <v>278</v>
      </c>
    </row>
    <row r="16" spans="1:4">
      <c r="A16" t="s">
        <v>279</v>
      </c>
      <c r="B16" t="s">
        <v>280</v>
      </c>
      <c r="C16" t="s">
        <v>281</v>
      </c>
      <c r="D16" t="s">
        <v>282</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Lists</vt:lpstr>
      <vt:lpstr>Benchmarks</vt:lpstr>
      <vt:lpstr>Start</vt:lpstr>
      <vt:lpstr>Organisation Profile</vt:lpstr>
      <vt:lpstr>Capability</vt:lpstr>
      <vt:lpstr>Shareability</vt:lpstr>
      <vt:lpstr>Readiness</vt:lpstr>
      <vt:lpstr>Economic Model</vt:lpstr>
      <vt:lpstr>Dashboard</vt:lpstr>
      <vt:lpstr>Collaboration</vt:lpstr>
      <vt:lpstr>Decision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CCDR Administration</cp:lastModifiedBy>
  <dcterms:modified xsi:type="dcterms:W3CDTF">2026-10-30T11:38:10Z</dcterms:modified>
</cp:coreProperties>
</file>